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L:\10 Tarification\105. Régulation tarifaire 2019-2023\105.03 Propositions tarifaires\REW\PT\Décision\Envoyé CODIR\Tarifs non périodiques V5 - 23.11.2018\"/>
    </mc:Choice>
  </mc:AlternateContent>
  <bookViews>
    <workbookView xWindow="0" yWindow="0" windowWidth="28800" windowHeight="11625" tabRatio="913"/>
  </bookViews>
  <sheets>
    <sheet name="Feuil1" sheetId="26" r:id="rId1"/>
    <sheet name="Annexe 11 Etudes" sheetId="8" r:id="rId2"/>
    <sheet name="Annexe 12 Viabilisation" sheetId="7" r:id="rId3"/>
    <sheet name="Annexe 11 Raccordement BT" sheetId="13" r:id="rId4"/>
    <sheet name="Annexe 11 Divers BT" sheetId="11" r:id="rId5"/>
    <sheet name="Annexe 11 Raccordement TBT" sheetId="21" r:id="rId6"/>
    <sheet name="Annexe 11 Raccordement MT" sheetId="17" r:id="rId7"/>
    <sheet name="Annexe 11 Divers MT" sheetId="24" r:id="rId8"/>
    <sheet name="Annexe 11 Immeuble appartements" sheetId="3" r:id="rId9"/>
    <sheet name="Annexe 11 Divers Infrastructure" sheetId="23" r:id="rId10"/>
    <sheet name="Feuil2" sheetId="27" state="hidden" r:id="rId11"/>
  </sheets>
  <externalReferences>
    <externalReference r:id="rId12"/>
    <externalReference r:id="rId13"/>
    <externalReference r:id="rId14"/>
    <externalReference r:id="rId15"/>
    <externalReference r:id="rId16"/>
  </externalReferences>
  <definedNames>
    <definedName name="année">#REF!</definedName>
    <definedName name="année_en_cours">'[1]Paramètre de calcul'!$B$31</definedName>
    <definedName name="année_référence">'[1]Paramètre de calcul'!$B$32</definedName>
    <definedName name="FG">'Annexe 11 Divers Infrastructure'!#REF!</definedName>
    <definedName name="FS">'Annexe 11 Divers Infrastructure'!#REF!</definedName>
    <definedName name="I">'[2]_Taux  Horaire '!$B$2</definedName>
    <definedName name="IM2_">'[3]C:D'!$A$1:$BK$376</definedName>
    <definedName name="IM3_">'[3]C:D'!$A$56:$BK$380</definedName>
    <definedName name="IMB">[3]D:F!$A$1:$BK$65</definedName>
    <definedName name="IMC">'[3]Description Prix:K'!$A$1:$BK$65</definedName>
    <definedName name="index">'[4]Taux d''indexation et tx horaire'!$B$6</definedName>
    <definedName name="index_B">'[4]Taux d''indexation et tx horaire'!$B$8</definedName>
    <definedName name="nbre_année">'[1]Paramètre de calcul'!$B$33</definedName>
    <definedName name="Numéro">'[5]Onglet de base'!$F$30</definedName>
    <definedName name="SAPBEXrevision">1</definedName>
    <definedName name="SAPBEXsysID">"BP1"</definedName>
    <definedName name="SAPBEXwbID">"3UYZMIJYNR88A70OH1IDF2IPQ"</definedName>
    <definedName name="Taux_année_réf">'[4]Taux d''indexation et tx horaire'!$B$14</definedName>
    <definedName name="THT">'[2]_Taux  Horaire '!$B$4</definedName>
    <definedName name="TR_AB">[1]Traduction!$A$8</definedName>
    <definedName name="TR_ABC">[1]Traduction!$A$7</definedName>
    <definedName name="TR_AC">[1]Traduction!$A$10</definedName>
    <definedName name="TR_B">[1]Traduction!$A$4</definedName>
    <definedName name="TR_BC">[4]Traduction!$A$7</definedName>
    <definedName name="TR_C">[1]Traduction!$A$5</definedName>
    <definedName name="TR_COUTTEL">[1]Traduction!$A$14</definedName>
    <definedName name="TR_DEVIS">[1]Traduction!$A$2</definedName>
    <definedName name="TR_GRATUIT">[1]Traduction!$A$12</definedName>
    <definedName name="TR_HORSSTANDARD">[4]Traduction!$A$6</definedName>
    <definedName name="TR_OBJET">[4]Traduction!$A$3</definedName>
    <definedName name="TR_PASDAPPLI">[1]Traduction!$A$13</definedName>
    <definedName name="TR_PASDISPO">[4]Traduction!$A$4</definedName>
    <definedName name="TR_TVA">[1]Traduction!$A$15</definedName>
    <definedName name="_xlnm.Print_Area" localSheetId="1">'Annexe 11 Etudes'!$A$1:$E$86</definedName>
    <definedName name="_xlnm.Print_Area" localSheetId="0">Feuil1!$A$1:$G$43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23" l="1"/>
  <c r="D6" i="23"/>
  <c r="D7" i="23"/>
  <c r="D8" i="23"/>
  <c r="D9" i="23"/>
  <c r="D10" i="23"/>
  <c r="D11" i="23"/>
  <c r="D12" i="23"/>
  <c r="D15" i="23"/>
  <c r="D16" i="23"/>
  <c r="D17" i="23"/>
  <c r="D18" i="23"/>
  <c r="D19" i="23"/>
  <c r="D20" i="23"/>
  <c r="D21" i="23"/>
  <c r="D22" i="23"/>
  <c r="D23" i="23"/>
  <c r="D24" i="23"/>
  <c r="D27" i="23"/>
  <c r="D28" i="23"/>
  <c r="D29" i="23"/>
  <c r="D30" i="23"/>
  <c r="D31" i="23"/>
  <c r="D34" i="23"/>
  <c r="D35" i="23"/>
  <c r="D36" i="23"/>
  <c r="D37" i="23"/>
  <c r="D38" i="23"/>
  <c r="D39" i="23"/>
  <c r="D40" i="23"/>
  <c r="D41" i="23"/>
  <c r="D42" i="23"/>
  <c r="D43" i="23"/>
  <c r="D44" i="23"/>
  <c r="D47" i="23"/>
  <c r="D48" i="23"/>
  <c r="D49" i="23"/>
  <c r="D50" i="23"/>
  <c r="D51" i="23"/>
  <c r="D52" i="23"/>
  <c r="D53" i="23"/>
  <c r="D54" i="23"/>
  <c r="D55" i="23"/>
  <c r="D56" i="23"/>
  <c r="D57" i="23"/>
  <c r="D58" i="23"/>
  <c r="D59" i="23"/>
  <c r="D60" i="23"/>
  <c r="D63" i="23"/>
  <c r="D64" i="23"/>
  <c r="D68" i="23"/>
  <c r="D69" i="23"/>
  <c r="D70" i="23"/>
  <c r="D71" i="23"/>
  <c r="D72" i="23"/>
  <c r="D73" i="23"/>
  <c r="D74" i="23"/>
  <c r="D75" i="23"/>
  <c r="D76" i="23"/>
  <c r="D77" i="23"/>
  <c r="D78" i="23"/>
  <c r="D79" i="23"/>
  <c r="D80" i="23"/>
  <c r="D81" i="23"/>
  <c r="D82" i="23"/>
  <c r="D83" i="23"/>
  <c r="D84" i="23"/>
  <c r="D87" i="23"/>
  <c r="D88" i="23"/>
  <c r="D89" i="23"/>
  <c r="D90" i="23"/>
  <c r="D91" i="23"/>
  <c r="D92" i="23"/>
  <c r="D95" i="23"/>
  <c r="D96" i="23"/>
  <c r="D97" i="23"/>
  <c r="D98" i="23"/>
  <c r="D99" i="23"/>
  <c r="D100" i="23"/>
  <c r="D101" i="23"/>
  <c r="D104" i="23"/>
  <c r="D105" i="23"/>
  <c r="D106" i="23"/>
  <c r="D107" i="23"/>
  <c r="D108" i="23"/>
  <c r="D109" i="23"/>
  <c r="D110" i="23"/>
  <c r="D111" i="23"/>
  <c r="D112" i="23"/>
  <c r="D113" i="23"/>
  <c r="D114" i="23"/>
  <c r="D115" i="23"/>
  <c r="D118" i="23"/>
  <c r="D119" i="23"/>
  <c r="D120" i="23"/>
  <c r="D124" i="23"/>
  <c r="D125" i="23"/>
  <c r="D126" i="23"/>
  <c r="D127" i="23"/>
  <c r="D128" i="23"/>
  <c r="D131" i="23"/>
  <c r="D132" i="23"/>
  <c r="D133" i="23"/>
  <c r="D134" i="23"/>
  <c r="D135" i="23"/>
  <c r="D136" i="23"/>
  <c r="D137" i="23"/>
  <c r="D140" i="23"/>
  <c r="D141" i="23"/>
  <c r="D142" i="23"/>
  <c r="D143" i="23"/>
  <c r="D146" i="23"/>
  <c r="D147" i="23"/>
  <c r="D150" i="23"/>
  <c r="D4" i="23"/>
  <c r="C3" i="24"/>
  <c r="C4" i="24"/>
  <c r="C5" i="24"/>
  <c r="C6" i="24"/>
  <c r="C7" i="24"/>
  <c r="C8" i="24"/>
  <c r="C9" i="24"/>
  <c r="C10" i="24"/>
  <c r="C11" i="24"/>
  <c r="C12" i="24"/>
  <c r="C13" i="24"/>
  <c r="C14" i="24"/>
  <c r="C15" i="24"/>
  <c r="C16" i="24"/>
  <c r="C17" i="24"/>
  <c r="C18" i="24"/>
  <c r="C19" i="24"/>
  <c r="C20" i="24"/>
  <c r="C22" i="24"/>
  <c r="C23" i="24"/>
  <c r="C3" i="11"/>
  <c r="C25" i="11"/>
  <c r="C23" i="11"/>
  <c r="C4" i="11"/>
  <c r="C5" i="11"/>
  <c r="C6" i="11"/>
  <c r="C7" i="11"/>
  <c r="C8" i="11"/>
  <c r="C9" i="11"/>
  <c r="C10" i="11"/>
  <c r="C11" i="11"/>
  <c r="C12" i="11"/>
  <c r="C13" i="11"/>
  <c r="C14" i="11"/>
  <c r="C15" i="11"/>
  <c r="C16" i="11"/>
  <c r="C17" i="11"/>
  <c r="C18" i="11"/>
  <c r="C19" i="11"/>
  <c r="C20" i="11"/>
  <c r="C21" i="11"/>
  <c r="C22" i="11"/>
  <c r="C24" i="11"/>
  <c r="C26" i="11"/>
  <c r="C27" i="11"/>
  <c r="C28" i="11"/>
  <c r="C29" i="11"/>
  <c r="C30" i="11"/>
  <c r="C31" i="11"/>
  <c r="C33" i="11"/>
  <c r="C34" i="11"/>
  <c r="C37" i="11"/>
  <c r="C38" i="11"/>
  <c r="C39" i="11"/>
  <c r="C40" i="11"/>
  <c r="C41" i="11"/>
  <c r="C42" i="11"/>
  <c r="C45" i="11"/>
  <c r="C46" i="11"/>
  <c r="C49" i="11"/>
  <c r="C50" i="11"/>
  <c r="C53" i="11"/>
  <c r="C54" i="11"/>
  <c r="D55" i="13"/>
  <c r="E60" i="17"/>
  <c r="E54" i="17"/>
  <c r="D54" i="17"/>
  <c r="B54" i="17"/>
  <c r="E54" i="21"/>
  <c r="D54" i="21"/>
  <c r="B54" i="21"/>
  <c r="G65" i="13"/>
  <c r="G62" i="13"/>
  <c r="F59" i="13"/>
  <c r="E55" i="13"/>
  <c r="C55" i="13"/>
  <c r="B55" i="13"/>
  <c r="C11" i="7"/>
  <c r="C25" i="7"/>
  <c r="C24" i="7"/>
  <c r="C23" i="7"/>
  <c r="C22" i="7"/>
  <c r="B2" i="7"/>
  <c r="B5" i="8"/>
  <c r="H1" i="17" l="1"/>
  <c r="H1" i="21"/>
  <c r="G1" i="13"/>
  <c r="C1" i="7"/>
  <c r="A1" i="8"/>
  <c r="D1" i="23"/>
  <c r="C1" i="24"/>
  <c r="C1" i="11"/>
  <c r="C23" i="8"/>
  <c r="C22" i="8"/>
  <c r="C21" i="8"/>
  <c r="C20" i="8"/>
  <c r="B23" i="8"/>
  <c r="B22" i="8"/>
  <c r="B21" i="8"/>
  <c r="B20" i="8"/>
  <c r="C16" i="8"/>
  <c r="C15" i="8"/>
  <c r="C14" i="8"/>
  <c r="C13" i="8"/>
  <c r="B16" i="8"/>
  <c r="B15" i="8"/>
  <c r="B14" i="8"/>
  <c r="B13" i="8"/>
  <c r="C6" i="8"/>
  <c r="C7" i="8"/>
  <c r="C9" i="8"/>
  <c r="C8" i="8"/>
  <c r="C5" i="8"/>
  <c r="B9" i="8"/>
  <c r="B8" i="8"/>
  <c r="B7" i="8"/>
  <c r="B6" i="8"/>
</calcChain>
</file>

<file path=xl/comments1.xml><?xml version="1.0" encoding="utf-8"?>
<comments xmlns="http://schemas.openxmlformats.org/spreadsheetml/2006/main">
  <authors>
    <author>Christophe Devroye</author>
  </authors>
  <commentList>
    <comment ref="A13" authorId="0" shapeId="0">
      <text>
        <r>
          <rPr>
            <b/>
            <sz val="9"/>
            <color indexed="81"/>
            <rFont val="Tahoma"/>
            <family val="2"/>
          </rPr>
          <t>Christophe Devroye:</t>
        </r>
        <r>
          <rPr>
            <sz val="9"/>
            <color indexed="81"/>
            <rFont val="Tahoma"/>
            <family val="2"/>
          </rPr>
          <t xml:space="preserve">
Seuil de 250 kVA - demande a ELIA, RTU</t>
        </r>
      </text>
    </comment>
    <comment ref="A20" authorId="0" shapeId="0">
      <text>
        <r>
          <rPr>
            <b/>
            <sz val="9"/>
            <color indexed="81"/>
            <rFont val="Tahoma"/>
            <family val="2"/>
          </rPr>
          <t>Christophe Devroye:</t>
        </r>
        <r>
          <rPr>
            <sz val="9"/>
            <color indexed="81"/>
            <rFont val="Tahoma"/>
            <family val="2"/>
          </rPr>
          <t xml:space="preserve">
Seuil de 250 kVA - demande a ELIA, RTU</t>
        </r>
      </text>
    </comment>
  </commentList>
</comments>
</file>

<file path=xl/sharedStrings.xml><?xml version="1.0" encoding="utf-8"?>
<sst xmlns="http://schemas.openxmlformats.org/spreadsheetml/2006/main" count="468" uniqueCount="312">
  <si>
    <t>Etude d'orientation</t>
  </si>
  <si>
    <t>Plan après travaux avec géolocalisation des assets en XYZ sur support informatique et papier</t>
  </si>
  <si>
    <t>Pose de câble EP dans la même tranchée que le câble électrique</t>
  </si>
  <si>
    <t>Equipement électrique (prix par mètre HTVA)</t>
  </si>
  <si>
    <t>Gratuit</t>
  </si>
  <si>
    <t>P &gt; 5000 kVA</t>
  </si>
  <si>
    <r>
      <t xml:space="preserve">P </t>
    </r>
    <r>
      <rPr>
        <sz val="11"/>
        <color theme="1"/>
        <rFont val="Calibri"/>
        <family val="2"/>
      </rPr>
      <t>≤</t>
    </r>
    <r>
      <rPr>
        <sz val="11"/>
        <color theme="1"/>
        <rFont val="Calibri"/>
        <family val="2"/>
        <scheme val="minor"/>
      </rPr>
      <t xml:space="preserve"> 10 kVA</t>
    </r>
  </si>
  <si>
    <t xml:space="preserve">Puissance maximum  d'injection </t>
  </si>
  <si>
    <t xml:space="preserve">Puissance totale de raccordement </t>
  </si>
  <si>
    <t>Puissance totale de raccordement</t>
  </si>
  <si>
    <t>PRELEVEMENT (nouveau raccordement ou adaptation raccordement existant)</t>
  </si>
  <si>
    <t>Etude de détail</t>
  </si>
  <si>
    <t>Etudes</t>
  </si>
  <si>
    <t>PRODUCTION AVEC INJECTION</t>
  </si>
  <si>
    <t>PRODUCTION SANS INJECTION</t>
  </si>
  <si>
    <t>P ≤ 56 kVA</t>
  </si>
  <si>
    <t>56 kVA &lt; P ≤ 250 kVA</t>
  </si>
  <si>
    <r>
      <t xml:space="preserve">250 kVA &lt; P </t>
    </r>
    <r>
      <rPr>
        <sz val="11"/>
        <color theme="1"/>
        <rFont val="Calibri"/>
        <family val="2"/>
      </rPr>
      <t>≤</t>
    </r>
    <r>
      <rPr>
        <sz val="11"/>
        <color theme="1"/>
        <rFont val="Calibri"/>
        <family val="2"/>
        <scheme val="minor"/>
      </rPr>
      <t xml:space="preserve"> 1.000 kVA</t>
    </r>
  </si>
  <si>
    <r>
      <t xml:space="preserve">1.000 kVA &lt; P </t>
    </r>
    <r>
      <rPr>
        <sz val="11"/>
        <color theme="1"/>
        <rFont val="Calibri"/>
        <family val="2"/>
      </rPr>
      <t>≤</t>
    </r>
    <r>
      <rPr>
        <sz val="11"/>
        <color theme="1"/>
        <rFont val="Calibri"/>
        <family val="2"/>
        <scheme val="minor"/>
      </rPr>
      <t xml:space="preserve"> 5.000 kVA</t>
    </r>
  </si>
  <si>
    <t>P ≤ 250 kVA</t>
  </si>
  <si>
    <t xml:space="preserve">
Remarques
Etude d’orientation :
L’étude d’orientation est applicable sur demande :
• pour tout projet de nouveau raccordement (prélèvement et/ou production avec ou sans injection) ;
• pour tout projet de modification d’un raccordement existant.
L’étude d’orientation permet d’informer le demandeur selon le cas :
• de la faisabilité de la demande ;
• de l’estimation du coût des travaux ;
• de l’estimation du délai de réalisation ;
• du schéma de raccordement ;
• des prescriptions techniques.
Ces informations permettront au demandeur d’évaluer la rentabilité de son projet.
L’étude d’orientation est facultative et payante.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GRD,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détaillée pour autant que la demande d’étude détaillée concerne un projet identique à celui étudié lors de l’étude d’orientation.
Règles particulières d’application :
• Si la même demande est introduite plusieurs fois (ex. : plusieurs fournisseurs ou installateurs, bureaux d’études), le montant de l’étude sera facturé autant de fois qu’il y a de demandeurs ;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En cas de demande simultanée pour une puissance de prélèvement et une puissance de production, le coût des frais d'étude à appliquer correspond au coût le plus élevé entre le prélèvement et la production avec ou sans injection.
Etude de détail :
L’étude de détail est obligatoire et payante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Equipé d’une production décentralisée d’électricité d'une puissance &gt; 10 kVA avec injection ou non sur le réseau .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 du délai de réalisation ;
• des conditions de l’offre de prix établie (validité ....,) ;
• des prescriptions techniques et administratives ;
• des conditions du contrat de raccordement ;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détails.
Les frais d’étude de détails sont toujours dus que les travaux soient réalisés ou non.
Règles particulières d’application :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 En cas de demandes de raccordement pouvant mettre en œuvre sur un même site plusieurs raccordements de puissance et de type différents (ex : complexe commercial), les frais d’étude sont calculés sur base de  la puissance finale de prélèvement et/ou de production (avec ou sans injection) demandée ;
• En cas de réactualisation des prix de l’offre avec modification des paramètres de la demande initiale et/ou modification de la solution technique, une nouvelle étude sera facturée et un nouveau contrat de raccordement sera établi ;
• En cas de réactualisation des prix de l’offre sans modification des paramètres de la demande initiale et sans modification de la solution technique, seuls des frais d'adaptation de l'offre et du contrat de raccordement seront facturés.
En cas de demande simultanée pour une puissance de prélèvement et une puissance de production, le coût des frais d'étude à appliquer correspond au coût le plus élevé entre le prélèvement et la production avec ou sans injection.
</t>
  </si>
  <si>
    <t xml:space="preserve">Document de référence: règlement pour l’équipement en électricité de terrain à viabiliser. </t>
  </si>
  <si>
    <t>Frais de dossier  pour viabilisation de terrain</t>
  </si>
  <si>
    <t>par demandeur</t>
  </si>
  <si>
    <t>Coûts des travaux d'électrification:</t>
  </si>
  <si>
    <r>
      <t xml:space="preserve">Les forfaits ainsi définis ne couvrent pas :
</t>
    </r>
    <r>
      <rPr>
        <sz val="11"/>
        <rFont val="Calibri"/>
        <family val="2"/>
        <scheme val="minor"/>
      </rPr>
      <t>- la partie de l'extension requise hors zone d'habitat, d'extension d'habitat ou d'habitat à caractère rural;
- les frais supplémentaires engendrés par une cabine préfabriquée non standard à savoir entre autres les frais provenant de finitions particulières exigées dans le permis d’urbanisme de la cabine électrique ainsi que les éventuels frais d’aménagement particuliers des abords et de la voie d’accès ;
- les déplacements de poteau(x) ou de réseau demandés après que l’équipement du(des) terrains soit terminé (exemple : déplacement de poteau pour une entrée de garage) ;
- le cas échéant, l’établissement ou la modification d’un réseau aérien basse tension ou haute tension, à titre provisoire ;
- les tranchées le long de nouvelles voiries à construire.</t>
    </r>
  </si>
  <si>
    <r>
      <t>Viabilisation le long de nouvelles voiries (tranchée mise à dispo par le demandeur), ou le long de voirie</t>
    </r>
    <r>
      <rPr>
        <b/>
        <sz val="11"/>
        <color theme="6"/>
        <rFont val="Calibri"/>
        <family val="2"/>
        <scheme val="minor"/>
      </rPr>
      <t>/ chemin/servitude/</t>
    </r>
    <r>
      <rPr>
        <sz val="11"/>
        <color rgb="FF00B050"/>
        <rFont val="Calibri"/>
        <family val="2"/>
        <scheme val="minor"/>
      </rPr>
      <t>.</t>
    </r>
    <r>
      <rPr>
        <sz val="11"/>
        <rFont val="Calibri"/>
        <family val="2"/>
        <scheme val="minor"/>
      </rPr>
      <t>. existante ou privée</t>
    </r>
  </si>
  <si>
    <t>Coûts des travaux d'éclairage public (EP):</t>
  </si>
  <si>
    <t>L’EP ne sera posé que d’un seul côté de la voirie. 
Le forfait "pose câble EP" comprend la pose du câble EP souterrain dans une tranchée ouverte pour la pose du câble électrique. 
Si le terrain se trouve le long d’une voirie équipée en réseau basse tension et éclairage public et que « l’équipement EP» consiste à ajouter  « x » points lumineux sur des poteaux existants ou « y » candélabres et armatures sur le câble EP souterrain existant, on facture suivant offre le matériel fourni pour l’éclairage public ainsi que la main d’œuvre de pose de l’armature EP sur le candélabre.
Le forfait EP "voirie existante" comprend le prix de la fourniture et du placement du matériel (crosse, candélabre, luminaires std et accessoires) dans le respect des exigences de la commune en matière de matériel à utiliser. Une offre complémentaire pourrait être fournie en cas de luminaire autre que le modèle standard de base.
Le forfait EP "sur nouveau poteau" comprend le prix de la fourniture et du placement du câble, candélabre, luminaires std et accessoires dans le respect des exigences de la commune en matière de matériel à utiliser. Une offre complémentaire pourrait être fournie en cas de luminaire autre que le modèle standard de base.
Le forfait est calculé au mètre de voirie au droit du terrain à équiper avec une interdistance de 20 mètres entre 2 poteaux.</t>
  </si>
  <si>
    <t>Equipement EP (prix  HTVA)</t>
  </si>
  <si>
    <t>Définition des mètres de voirie et schématique:</t>
  </si>
  <si>
    <t>Ce sont les mètres courants du terrain à viabiliser, en limite de propriété privée, qui longent la voirie existante équipée ou non  et, s' il y en a, la (les) nouvelles(s) voirie(s) à créer. 
La longueur à prendre en considération pour déterminer le nombre de mètres dans le calcul du tarif forfaitaire correspond à la longueur totale du terrain, avant morcellement, face à la(les)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</si>
  <si>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</si>
  <si>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pourrait(pourraient)être envisagée(s) sont pris en compte, avec un maximum de 20 mètres par parcelle issue du morcellement tel que visé dans la définition de terrain à viabiliser repris à l’article 2 du règlement pour l’équipement en électricité de terrain à viabiliser.</t>
  </si>
  <si>
    <t>Remarque: Si la pose du câble EP nécessite l'ouverture d'une nouvelle tranchée destinée uniquement à cet effet, un supplément pour la réalisation de celle-cisera facturé via les prestations diverses.</t>
  </si>
  <si>
    <t>Par demandeur, on entend toute personne physique ou morale introduisant ou non une demande de viabilisation de terrain. 
Dans le cas particulier d'une construction ou d'un habitat groupé ou d'une division intervenant dans le cadre d'une donation, d'un partage successoral, de tout autre morcellement résultant d'une opération immobilière, c'est l'auteur de la viabilisation ou ses ayants droits qui est titulaire de l'obligation de paiement de la viabilisation du terrain.
Ce montant couvre les frais d’étude préliminaire et reste définitivement acquis à REW même en cas de non viabilisation du terrain.
Si une demande de viabilisation de terrain est introduite par plusieurs demandeurs, ce montant sera facturé autant de fois qu’il y a de demandeurs. Par contre, si plusieurs demandes sont introduites par le même demandeur pour un même terrain à viabiliser (hors les cas de modification de voiries)(par exemple si le nombre de parcelles estimé devait changer), ce montant ne sera facturé qu’une seule fois.
L’ouverture de dossier est payante pour la viabilisation d’un terrain destiné à des projets d’urbanisation à caractère social.</t>
  </si>
  <si>
    <t xml:space="preserve">a. Pour les lotissements sociaux qui répondent aux exigences et conditions légales liées à cette qualification, la partie de l’équipement électrique couverte par les forfaits (voir ci-dessous) est gratuite. 
b. Dans les autres cas, les montants forfaitaires à charge du demandeur et relatifs à l’électrification du terrain sont définis en tenant compte des éléments suivants : 
- La réalisation des tranchées utiles est réalisée soit par le demandeur soit par REW,
- REW bénéficie d’un terrain mis à disposition par le demandeur, si nécessaire, selon les conditions du réglement pour la viabilisation de terrain et destiné à la construction et l'aménagement d'une cabine électrique par REW.
</t>
  </si>
  <si>
    <t>En cas de tranchée à réaliser par REW, ce supplément sera facturé via les prestations diverses.</t>
  </si>
  <si>
    <t xml:space="preserve">Les forfaits ainsi définis couvrent : 
- la réservation et la mise à disposition d’une puissance maximum de 9,2 kVA ( en monophasé 230 V) pour un seul point de prélèvement par parcelle ou par habitation d’une construction ou d’un habitat groupé ;
- les frais de déplacement de réseau BT existant (p.ex. des poteaux) imposés suite à des contraintes techniques(*) lors de l’équipement du(des) terrain(s) à viabiliser ;
- les travaux d'équipement électrique du terrain : 
                      - pose du réseau haute tension éventuel,
                      - pose,  équipement  et  raccordement  d’une  cabine  préfabriquée  standard  (selon  les prescriptions de REW) sur le(les) terrain(s) à viabiliser ;
                      - pose du réseau basse tension souterrain, y compris des armoires de raccordement et des éventuelles gaines pour les raccordements individuels ;
- les tranchées nécessaires, le cas échéant, à la viabilisation le long de voiries privées ou publiques existantes;
- les frais de réseau relatifs aux travaux connexes au terrain à viabiliser (renforcement des réseaux existants).
(*) On entend par contrainte technique une contrainte soit liée au réseau , soit de nature administrative (notamment reprise au permis octroyé).
</t>
  </si>
  <si>
    <t xml:space="preserve">c. Les raccordements de chacune des parcelles au réseau seront réalisés suivant les barèmes arrêtés par REW en la matière (barèmes dit « ABCD » segment client BT) et tels que publiés dans les tarifs de REW. Cette règle est également d’application pour les lotissements sociaux. </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</si>
  <si>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</si>
  <si>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t>Le tarif de raccordement forfaitaire est d'application pour des raccordements en basse tension conformes aux prescriptions techniques du GRD pour autant que le demandeur se soit occupé des fournitures et des travaux préparatoires qui lui ont été demandés et que les prix de raccordement lui aient été confirmés par écrit par le GRD.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du GRD.
Pour les nouveaux raccordements, les prescriptions Synergrid, notamment C1/107, C1/110, C1/117 et C10/11, et les compléments du GRD sont d'application.</t>
  </si>
  <si>
    <t>A / A'</t>
  </si>
  <si>
    <t>B</t>
  </si>
  <si>
    <t>C</t>
  </si>
  <si>
    <t>Accès au réseau</t>
  </si>
  <si>
    <t xml:space="preserve">Branchement (AVEC  fourniture du câble de raccordement et pose en domaine privé par GRD) </t>
  </si>
  <si>
    <t>Comptage</t>
  </si>
  <si>
    <t>(Droit de prélèvement ou d'injection de puissance sur le réseau de distibution)</t>
  </si>
  <si>
    <t>Ce forfait comprend une quote-part pour couvrir les adaptations de réseau situées en amont du point d'accès.  
Non compris dans le forfait, mais réalisé par le GRD: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Remarques: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le GRD,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le GRD.
Si ce n'est pas le cas, le renforcement sera traité comme un nouveau raccordement à l'exception du terme A où seul le supplément de puissance sera facturé.
Raccordement provisoire (chantier)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du GRD,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  
                 o à 56 kVA  et inférieures ou égales à 250 kVA, REW peut exiger un raccordement au départ du réseau haute tension;
                 o à 250 kVA et jusqu’à 5 MVA, le raccordement s’effectuera au départ du réseau haute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haute tension.
(*) (Arrêté du Gouvernement wallon du 3 mars 2011 approuvant le règlement technique pour la gestion des réseaux de distribution d’électricité en Région wallonne et l’accès à ceux-ci).</t>
  </si>
  <si>
    <t>COMPTAGE (≤ 56 kVA)</t>
  </si>
  <si>
    <t>COMPTAGE (&gt; 56 kVA)</t>
  </si>
  <si>
    <r>
      <rPr>
        <b/>
        <u/>
        <sz val="11"/>
        <color theme="1"/>
        <rFont val="Calibri"/>
        <family val="2"/>
        <scheme val="minor"/>
      </rPr>
      <t>Ce forfait comprend les travaux suivants réalisés par le GRD:</t>
    </r>
    <r>
      <rPr>
        <sz val="11"/>
        <color theme="1"/>
        <rFont val="Calibri"/>
        <family val="2"/>
        <scheme val="minor"/>
      </rPr>
      <t xml:space="preserve">
- la fourniture et la pose du coffret de comptage équipé;
- la fourniture et la pose du compteur;
- la mise à disposition des impulsions simultanée à la 1ère mise en service;
- la première mise en service, pour autant que toutes les conditions techniques et administratives soient remplies.
</t>
    </r>
    <r>
      <rPr>
        <b/>
        <u/>
        <sz val="11"/>
        <color theme="1"/>
        <rFont val="Calibri"/>
        <family val="2"/>
        <scheme val="minor"/>
      </rPr>
      <t>Ce forfait ne comprend pas:</t>
    </r>
    <r>
      <rPr>
        <sz val="11"/>
        <color theme="1"/>
        <rFont val="Calibri"/>
        <family val="2"/>
        <scheme val="minor"/>
      </rPr>
      <t xml:space="preserv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 si d'application;
</t>
    </r>
  </si>
  <si>
    <t>Remarques</t>
  </si>
  <si>
    <t>Courant maximum (Amp)</t>
  </si>
  <si>
    <t>Raccordement définitif</t>
  </si>
  <si>
    <t>Raccordement chantier</t>
  </si>
  <si>
    <t>Prix (€)</t>
  </si>
  <si>
    <t>Gratuit jusqu'à 9,2 kVA</t>
  </si>
  <si>
    <t>A'</t>
  </si>
  <si>
    <t>Tension (Volt)</t>
  </si>
  <si>
    <t>Prix (€) par kVA et par mois</t>
  </si>
  <si>
    <t>Mono</t>
  </si>
  <si>
    <t>Tri</t>
  </si>
  <si>
    <t>Tétra</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</si>
  <si>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</si>
  <si>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</si>
  <si>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63A</t>
    </r>
  </si>
  <si>
    <t>pas d'application</t>
  </si>
  <si>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</si>
  <si>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</si>
  <si>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</si>
  <si>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2X230V MAX 40A</t>
  </si>
  <si>
    <t>A</t>
  </si>
  <si>
    <t>D</t>
  </si>
  <si>
    <t>Remplacement compteur (ST-&gt;BH ou BH-&gt;ST)  ≤ 63A</t>
  </si>
  <si>
    <t>Remplacement compteur (ST-&gt;BH ou BH-&gt;ST) &gt; 63A</t>
  </si>
  <si>
    <t>Passage en simple tarif - modification administrative</t>
  </si>
  <si>
    <t>Raccordement colonne au compteur</t>
  </si>
  <si>
    <t>Pose d'un module de comptage ≤ 63A</t>
  </si>
  <si>
    <t>Pose d'un module de comptage &gt; 63A</t>
  </si>
  <si>
    <t>Pose d'un contact hors potentiel pour bascule tarifiaire sur compteur existant</t>
  </si>
  <si>
    <t>Mise à disposition d'implusions de comptage</t>
  </si>
  <si>
    <t>Remplacement mono par triphasé ≤ 63A</t>
  </si>
  <si>
    <t>Remplacement mono par triphasé &gt; 63A</t>
  </si>
  <si>
    <t>Repose de scellé</t>
  </si>
  <si>
    <t>Vérification / étalonnage de compteur en laboratoire</t>
  </si>
  <si>
    <t>sur devis</t>
  </si>
  <si>
    <t>Materiel et accessoires</t>
  </si>
  <si>
    <t>Déplacement inutile pendant les heures de services</t>
  </si>
  <si>
    <t>Remplacement des installations suite à des dégâts causés par le client</t>
  </si>
  <si>
    <t>Fraude</t>
  </si>
  <si>
    <t>Déplacement inutile en dehors des heures de services</t>
  </si>
  <si>
    <t>Renouvellement ou déplacement du branchement</t>
  </si>
  <si>
    <t>Réglage tension transformateur cabine client</t>
  </si>
  <si>
    <t>Divers</t>
  </si>
  <si>
    <t>Fourniture Armoire Smart Grid sans RTU</t>
  </si>
  <si>
    <t>Test dielectrique d'un câble (sans manœuvres HT)</t>
  </si>
  <si>
    <t>Ouverture logette avec attente sur place (1h)</t>
  </si>
  <si>
    <t>Fourniture et realisation terminale</t>
  </si>
  <si>
    <t>Fourniture et pose 3 x EXeCWB 95/25 sans terrasement /m</t>
  </si>
  <si>
    <t>Fourniture et pose 3 x EXeCWB 150/25 sans terrasement /m</t>
  </si>
  <si>
    <t>Fourniture et pose 3 x EAXeCWB 150/25 sans terrasement /m</t>
  </si>
  <si>
    <t>Fourniture et pose 3 x EAXeCWB 240/25 sans terrasement /m</t>
  </si>
  <si>
    <t>Mise en sevice et déconnexion</t>
  </si>
  <si>
    <t>Déconnexion du raccordement au réseau souterrain (boite T)</t>
  </si>
  <si>
    <t>Fouille pour jonction souterraine en trottoir</t>
  </si>
  <si>
    <t>Plantation de poteau &lt;= 800 Kgs</t>
  </si>
  <si>
    <t>pièce</t>
  </si>
  <si>
    <t>Plantation de poteau &lt;= 800 Kgs isolé</t>
  </si>
  <si>
    <t>Plantation de poteau &gt; 800 kgs et &lt;= 1500 Kgs</t>
  </si>
  <si>
    <t>Plantation de poteau &gt;800 Kgs et &lt;= 1500 Kgs isolé</t>
  </si>
  <si>
    <t>Supplément pour plantation de poteau &lt;= 800 Kgs sans engin</t>
  </si>
  <si>
    <t>Supplément pour plantation de poteau &lt;= 800 Kgs isolé sans engin</t>
  </si>
  <si>
    <t>Enlèvement de poteau béton avec fondation</t>
  </si>
  <si>
    <t>Enlèvement de poteau bois ou béton sans fondation</t>
  </si>
  <si>
    <t>Redressement de poteau existant</t>
  </si>
  <si>
    <t>Réseau Préassemblé</t>
  </si>
  <si>
    <t>Déroulage et Tirage de préassemblé 25-35²</t>
  </si>
  <si>
    <t>m</t>
  </si>
  <si>
    <t>Déroulage et Tirage de préassemblé 95²</t>
  </si>
  <si>
    <t>Tirage de préassemblé 150²</t>
  </si>
  <si>
    <t>Pose préassemblé sur poteau y compris équipement des poteaux</t>
  </si>
  <si>
    <t>Pose préassemblé 25-35² sur façade</t>
  </si>
  <si>
    <t>Pose préassemblé 95² sur façade</t>
  </si>
  <si>
    <t>Pose préassemblé 150² sur façade</t>
  </si>
  <si>
    <t>Mise à la terre (sur poteau ou façade) y compris réfection voirie</t>
  </si>
  <si>
    <t>Démontage réseau préassemblé sans enlèvement de poteaux</t>
  </si>
  <si>
    <t>Exécution d'un sectionnement sur préassemblé</t>
  </si>
  <si>
    <t>Réseau Fibre Optique</t>
  </si>
  <si>
    <t>Déroulage et Tirage de  fibre optique</t>
  </si>
  <si>
    <t>Pose de fibre optique sur poteau y compris équipement de poteaux</t>
  </si>
  <si>
    <t>Pose fibre optique sur façade</t>
  </si>
  <si>
    <t>Démontage de réseau fibre optique sans enèvement de poteaux</t>
  </si>
  <si>
    <t>Pose panneau de brassage 24 FO 19''  et coupleurs FO</t>
  </si>
  <si>
    <t>Travaux spéciaux</t>
  </si>
  <si>
    <t>Abattages d'arbres</t>
  </si>
  <si>
    <t>Elaguage</t>
  </si>
  <si>
    <t>Renouvellement ou nouveau raccordement aérien</t>
  </si>
  <si>
    <t>Prolongement raccordement souterrain</t>
  </si>
  <si>
    <t>Renouvellement ou nouveau raccordement aérien isolé</t>
  </si>
  <si>
    <t>Repiquage de raccordement aérien</t>
  </si>
  <si>
    <t>Repiquage de raccordement souterrain</t>
  </si>
  <si>
    <t>Renouvellement de colonne abonné</t>
  </si>
  <si>
    <t>Confection d'une boîte de jonction sur câble souterrain 10-25 mm²</t>
  </si>
  <si>
    <t>Confection d'une boîte de jonction sur câble souterrain 35-70 mm²</t>
  </si>
  <si>
    <t>Confection d'une boîte de jonction sur câble souterrain 95-150 mm²</t>
  </si>
  <si>
    <t>Confection d'une boîte de jonction sur câble souterrain 185-240 mm²</t>
  </si>
  <si>
    <t>Confection de terminale en cabine ou en armoire de distribution sur câble basse tension 10-25 mm²</t>
  </si>
  <si>
    <t>Confection de terminale en cabine ou en armoire de distribution sur câble basse tension 35-70 mm²</t>
  </si>
  <si>
    <t>Confection de terminale en cabine ou en armoire de distribution sur câble basse tension 95-150 mm²</t>
  </si>
  <si>
    <t>Confection de terminale en cabine ou en armoire de distribution sur câble basse tension 185-240 mm²</t>
  </si>
  <si>
    <t>Dépose et Repose préassemblé pour travaux sur façade</t>
  </si>
  <si>
    <t>Déséquipement ou équipement (préassemblé 4X95-150 + EP) d'une façade pour aménagement</t>
  </si>
  <si>
    <t>Déséquipement ou équipement (préassemblé 4X16-35 ) d'une façade pour aménagement</t>
  </si>
  <si>
    <t>Pose câble sousterrain</t>
  </si>
  <si>
    <t>Remontée des câbles/FO sur poteau ou en façade</t>
  </si>
  <si>
    <t>Remontée des câbles/FO sur poteau ou en façade isolé</t>
  </si>
  <si>
    <t>Tranchée sans revêtement (gravier, gazon ,dolomie)+ couvre câbles</t>
  </si>
  <si>
    <t>Tranchée en trottoir (dalle beton, Klinkers, hydro, pavé naturel) + couvre câbles</t>
  </si>
  <si>
    <t>Tranchée en voirie (Hydro, béton, Pavé béton, Pavé naturel) + couvre câbles</t>
  </si>
  <si>
    <t>Tranchée en voirie renforcée (Hydro, béton, Pavé béton, Pavé naturel) + couvre câbles</t>
  </si>
  <si>
    <t>Forage (F 110 mm ou 160 mm)</t>
  </si>
  <si>
    <t>Pose câble BT/FO sans couvre câble et/ou longueur supplémentaire pour armoire ou poteau 4 X 10-25</t>
  </si>
  <si>
    <t>Pose câble BT sans couvre câble et/ou longueur supplémentaire pour armoire ou remontée poteau 4 X 35-70</t>
  </si>
  <si>
    <t>Pose câble BT sans couvre câble et/ou longueur supplémentaire pour armoire ou remontée poteau 4 X 95-150</t>
  </si>
  <si>
    <t>Pose câble BT sans couvre câble et/ou longueur supplémentaire pour armoire ou remontée poteau 4 X 185-240</t>
  </si>
  <si>
    <t>Pose câble HT 50² type PRC sans couvre câble et/ou longueur supplémentaire pour entrée cabine HT ou réparation</t>
  </si>
  <si>
    <t>Pose câble HT 95² type PRC sans couvre câble et/ou longueur supplémentaire pour entrée cabine HT ou réparation</t>
  </si>
  <si>
    <t>Pose câble HT 150² type PRC sans couvre câble et/ou longueur supplémentaire pour entrée cabine HT ou réparation</t>
  </si>
  <si>
    <t>Pose câble HT 240² type PRC sans couvre câble et/ou longueur supplémentaire pour entrée cabine HT ou réparation</t>
  </si>
  <si>
    <t>Pose de gaines (F 110mm ou 160mm) en tranchée ouverte</t>
  </si>
  <si>
    <t>Pose d'un grillage avertisseur</t>
  </si>
  <si>
    <t>Fouille pour jonction souterraine et percements</t>
  </si>
  <si>
    <t>Fouille pour jonction souterraine sans revêtement</t>
  </si>
  <si>
    <t>m³</t>
  </si>
  <si>
    <t>Fouille pour jonction souterraine en voirie</t>
  </si>
  <si>
    <t>Construction d'une chambre de tirage</t>
  </si>
  <si>
    <t>Introduction des câbles en cabine</t>
  </si>
  <si>
    <t>Percement d'ouvrages</t>
  </si>
  <si>
    <t>Pose d'une armoire de distribution type EH2</t>
  </si>
  <si>
    <t>Remplacement d'une armoire de distribution sans socle</t>
  </si>
  <si>
    <t>Remplacement d'une armoire de distribution avec socle</t>
  </si>
  <si>
    <t>Pose d'une protection "descente de poteau ou de façade"</t>
  </si>
  <si>
    <t>Pose d'une CV FO modulaire 550x1300x800 en zone non urbaine</t>
  </si>
  <si>
    <t>Pose d'une CV FO modulaire 550x1300x800 en zone urbaine</t>
  </si>
  <si>
    <t>Pose d'une CV FO modulaire 550x1300x800 en zone d'activités</t>
  </si>
  <si>
    <t>Implantation d'un candélabre métallique droit de 4 m à 6 m</t>
  </si>
  <si>
    <t>Implantation d'un candélabre métallique droit de 6 m à 8 m</t>
  </si>
  <si>
    <t>Implantation d'un candélabre métallique droit de 8 m à 10 m</t>
  </si>
  <si>
    <t>Montage armature sur candélabre</t>
  </si>
  <si>
    <t>Montage armature sur poteau béton</t>
  </si>
  <si>
    <t>Montage armature sur façade</t>
  </si>
  <si>
    <t>Démontage armature sur candélabre</t>
  </si>
  <si>
    <t>Démontage d'armature sur poteau béton</t>
  </si>
  <si>
    <t>Démontage d'armature sur façade</t>
  </si>
  <si>
    <t>Enlèvement/Dépose d'un candélabre</t>
  </si>
  <si>
    <t>Montage de projecteur au sol</t>
  </si>
  <si>
    <t>Démontage de projecteur au sol</t>
  </si>
  <si>
    <t>Prestations diverses</t>
  </si>
  <si>
    <t>h</t>
  </si>
  <si>
    <t>Dessinateur</t>
  </si>
  <si>
    <t>Relevés de situation -  géolocalisation</t>
  </si>
  <si>
    <t>Forfait EP - Sur nouveau poteau: forfait au m (fourniture et pose du câble, candélabre, luminaire standard, accessoires 20 m d’inter-distance)</t>
  </si>
  <si>
    <t>Forfait EP - Sur nouveau poteau: forfait au m (fourniture et pose du câble, candélabre, luminaire urbain, accessoires 20 m d’inter-distance)</t>
  </si>
  <si>
    <t>Fourniture et realisation jonction monopolaire (sans terrasement)</t>
  </si>
  <si>
    <t>Fourniture et realisation jonction de transition (sans terrasement)</t>
  </si>
  <si>
    <t>Modification parametres compteur</t>
  </si>
  <si>
    <t>Vérification / étalonnage de compteur chez l'abonné</t>
  </si>
  <si>
    <t>Main d'œuvre administrative /heure</t>
  </si>
  <si>
    <t>Main d'œuvre technique /heure</t>
  </si>
  <si>
    <t>Déplacement charroi /heure</t>
  </si>
  <si>
    <t>Remplacement compteur simple par compteur 2 sens d'énergie</t>
  </si>
  <si>
    <t>Mise hors tension et rétablisement cabine client pendant les heures de service</t>
  </si>
  <si>
    <t>Mise en service ou rétablissement cabine client</t>
  </si>
  <si>
    <t>Construction et équipement de cabine client</t>
  </si>
  <si>
    <t>Raccordement chantier ≤ 80A et enlèvement (hors caution de 300€)</t>
  </si>
  <si>
    <t>Raccordement chantier &gt; 80A et enlèvement (hors caution de 300€)</t>
  </si>
  <si>
    <t>Raccordement Forains</t>
  </si>
  <si>
    <t>Poteau 10m/250Kgs</t>
  </si>
  <si>
    <t>Poteau 10m/400Kgs</t>
  </si>
  <si>
    <t>Poteau 10m/600Kgs</t>
  </si>
  <si>
    <t>Poteau 10m/800Kgs</t>
  </si>
  <si>
    <t>Poteau 10m/1000Kgs</t>
  </si>
  <si>
    <t>Poteaux - plantation</t>
  </si>
  <si>
    <t>Poteaux - fourniture</t>
  </si>
  <si>
    <t>Branchement Basse Tension hors matériel</t>
  </si>
  <si>
    <t>Pose de mobilier urbain hors materiel</t>
  </si>
  <si>
    <t>Eclairage publique hors materiel</t>
  </si>
  <si>
    <t>m²</t>
  </si>
  <si>
    <t>Câble EXVB 4 X 35</t>
  </si>
  <si>
    <t>Câble EXVB 4 X 50</t>
  </si>
  <si>
    <t>Câble EXVB 4 X 95</t>
  </si>
  <si>
    <t>Câble EAXVB 4 X 150</t>
  </si>
  <si>
    <t>Câble EXVB 4 X 10</t>
  </si>
  <si>
    <t>Câble EXVB 4 X 16</t>
  </si>
  <si>
    <t>Câble BAXB 4 X 95 + 54/6 + 2 X 16</t>
  </si>
  <si>
    <t>Câble BAXB 4 X 150 + 54/6 + 2 X 17</t>
  </si>
  <si>
    <t>Câble BAXB 4 X 16</t>
  </si>
  <si>
    <t>Couvre câble</t>
  </si>
  <si>
    <t xml:space="preserve">Couvre câble rigide PE 1000 X 150 X 12 mm </t>
  </si>
  <si>
    <t xml:space="preserve">Couvre câble rigide PE 1000 X 250 X 12 mm </t>
  </si>
  <si>
    <t>Armoire de trottoir</t>
  </si>
  <si>
    <t>Armoire de distribution type EH2-D</t>
  </si>
  <si>
    <t>Câble EXVB 4 X 25</t>
  </si>
  <si>
    <t>Câble BAXB 4 X 25</t>
  </si>
  <si>
    <t>Candélabres et armature éclairage public</t>
  </si>
  <si>
    <t>Devis</t>
  </si>
  <si>
    <t>Tarif Raccordement Electricité Moyenne Tension (&lt; 5.000 kVA) sur réseau de distribution</t>
  </si>
  <si>
    <t xml:space="preserve">Branchement </t>
  </si>
  <si>
    <t>Forfait par kVA</t>
  </si>
  <si>
    <t>minimum 100 kVA</t>
  </si>
  <si>
    <t>Puissance (kVA)</t>
  </si>
  <si>
    <t>&lt; 1.000 kVA</t>
  </si>
  <si>
    <t>&lt; 5.000 kVA</t>
  </si>
  <si>
    <t>Pour les travaux effectués simultanément aux travaux d'un nouveau raccordement standard pendant les heures normales de travail.</t>
  </si>
  <si>
    <t>Tarif Raccordement Electricité Basse Tension (≤ 250 A et ≤ 1 kV) sur cabine de distribution (TRANS-BT)</t>
  </si>
  <si>
    <t xml:space="preserve">
</t>
  </si>
  <si>
    <t>minimum 56 kVA</t>
  </si>
  <si>
    <t>Raccordement cabine de distribution (prix en €)</t>
  </si>
  <si>
    <r>
      <t xml:space="preserve">
</t>
    </r>
    <r>
      <rPr>
        <b/>
        <u/>
        <sz val="11"/>
        <color theme="1"/>
        <rFont val="Calibri"/>
        <family val="2"/>
        <scheme val="minor"/>
      </rPr>
      <t/>
    </r>
  </si>
  <si>
    <t>RESEAU AERIEN</t>
  </si>
  <si>
    <r>
      <rPr>
        <b/>
        <u/>
        <sz val="11"/>
        <color rgb="FF000000"/>
        <rFont val="Calibri"/>
        <family val="2"/>
      </rPr>
      <t>Ce forfait comprend les travaux suivants réalisés par GRD :</t>
    </r>
    <r>
      <rPr>
        <sz val="11"/>
        <color theme="1"/>
        <rFont val="Calibri"/>
        <family val="2"/>
        <scheme val="minor"/>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du GRD;
- la première mise en service.
</t>
    </r>
    <r>
      <rPr>
        <b/>
        <u/>
        <sz val="11"/>
        <color rgb="FF000000"/>
        <rFont val="Calibri"/>
        <family val="2"/>
      </rPr>
      <t>Ce forfait ne comprend pas:</t>
    </r>
    <r>
      <rPr>
        <sz val="11"/>
        <color theme="1"/>
        <rFont val="Calibri"/>
        <family val="2"/>
        <scheme val="minor"/>
      </rPr>
      <t xml:space="preserv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t>
    </r>
    <r>
      <rPr>
        <sz val="11"/>
        <rFont val="Calibri"/>
        <family val="2"/>
        <scheme val="minor"/>
      </rPr>
      <t xml:space="preserve"> si d'application</t>
    </r>
    <r>
      <rPr>
        <sz val="11"/>
        <color theme="1"/>
        <rFont val="Calibri"/>
        <family val="2"/>
        <scheme val="minor"/>
      </rPr>
      <t xml:space="preserve">;
- la fourniture et la pose de la/des embase(s) du/des coffret(s) 25S60,  de la borne interruptible (sectionneur) et le bloc de raccordement (à partir de 2 coffrets de comptage).  
</t>
    </r>
    <r>
      <rPr>
        <b/>
        <u/>
        <sz val="11"/>
        <color rgb="FF000000"/>
        <rFont val="Calibri"/>
        <family val="2"/>
      </rPr>
      <t>Non compris dans le forfait, mais réalisé par le GRD:</t>
    </r>
    <r>
      <rPr>
        <sz val="11"/>
        <color theme="1"/>
        <rFont val="Calibri"/>
        <family val="2"/>
        <scheme val="minor"/>
      </rPr>
      <t xml:space="preserve">
- la mise à disposition d'impulsions pour l'utilisateur de réseau. 
</t>
    </r>
  </si>
  <si>
    <r>
      <rPr>
        <b/>
        <u/>
        <sz val="11"/>
        <color rgb="FF000000"/>
        <rFont val="Calibri"/>
        <family val="2"/>
      </rPr>
      <t>Ce forfait comprend les travaux suivants réalisés par le GRD:</t>
    </r>
    <r>
      <rPr>
        <sz val="11"/>
        <color theme="1"/>
        <rFont val="Calibri"/>
        <family val="2"/>
        <scheme val="minor"/>
      </rPr>
      <t xml:space="preserve">
- le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facade si l'immeuble est en limite de propriété;
- la fourniture et la pose du câble de raccordement en domaine public.
</t>
    </r>
    <r>
      <rPr>
        <b/>
        <u/>
        <sz val="11"/>
        <color rgb="FF000000"/>
        <rFont val="Calibri"/>
        <family val="2"/>
      </rPr>
      <t>Ce forfait ne comprend pas:</t>
    </r>
    <r>
      <rPr>
        <sz val="11"/>
        <color theme="1"/>
        <rFont val="Calibri"/>
        <family val="2"/>
        <scheme val="minor"/>
      </rPr>
      <t xml:space="preserve">
- la fourniture et la pose de la courbe de raccordement (ou équivalent) obligatoire en nouvelle construction; 
- la réalisation des travaux de terrassement, niches externes et internes et la pose de gaines d'attente en domaine privé (selon prescriptions du GRD). Ce travail peut être réalisé par le GRD à la demande de l'utilisateur de réseau moyennant un supplément de prix présenté en Divers; 
- la fourniture et la pose d'un</t>
    </r>
    <r>
      <rPr>
        <sz val="11"/>
        <color rgb="FFFF0000"/>
        <rFont val="Calibri"/>
        <family val="2"/>
        <scheme val="minor"/>
      </rPr>
      <t xml:space="preserve"> </t>
    </r>
    <r>
      <rPr>
        <sz val="11"/>
        <rFont val="Calibri"/>
        <family val="2"/>
        <scheme val="minor"/>
      </rPr>
      <t>organe de coupure général</t>
    </r>
    <r>
      <rPr>
        <sz val="11"/>
        <color theme="1"/>
        <rFont val="Calibri"/>
        <family val="2"/>
        <scheme val="minor"/>
      </rPr>
      <t xml:space="preserve"> à partir de 3 points de prélèvement;
- les percements et ragréages (+ étanchéité) des traversées de façade dans le cas des immeubles existants, l'apport et l'enlèvement de terre en terrain </t>
    </r>
    <r>
      <rPr>
        <sz val="11"/>
        <rFont val="Calibri"/>
        <family val="2"/>
        <scheme val="minor"/>
      </rPr>
      <t>privé</t>
    </r>
    <r>
      <rPr>
        <sz val="11"/>
        <color theme="1"/>
        <rFont val="Calibri"/>
        <family val="2"/>
        <scheme val="minor"/>
      </rPr>
      <t xml:space="preserve">, le remplacement de pavages spéciaux.
</t>
    </r>
    <r>
      <rPr>
        <b/>
        <u/>
        <sz val="11"/>
        <color rgb="FF000000"/>
        <rFont val="Calibri"/>
        <family val="2"/>
      </rPr>
      <t>Non compris dans le forfait, mais réalisé par le GRD:</t>
    </r>
    <r>
      <rPr>
        <sz val="11"/>
        <color theme="1"/>
        <rFont val="Calibri"/>
        <family val="2"/>
        <scheme val="minor"/>
      </rPr>
      <t xml:space="preserve">
- la fourniture et la pose de câble au-delà de 25 m en terrain privé (moyennant un supplément de prix présenté en Divers). 
</t>
    </r>
    <r>
      <rPr>
        <b/>
        <u/>
        <sz val="11"/>
        <color rgb="FF000000"/>
        <rFont val="Calibri"/>
        <family val="2"/>
      </rPr>
      <t>Remarques:</t>
    </r>
    <r>
      <rPr>
        <sz val="11"/>
        <color theme="1"/>
        <rFont val="Calibri"/>
        <family val="2"/>
        <scheme val="minor"/>
      </rPr>
      <t xml:space="preserve">
Dans un raccordement aérien, la fourniture et la pose de la colonne (câble entre le coffret de comptage et le réseau aérien / câble de raccordement torsadé) seront réalisées par GRD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sz val="11"/>
        <color rgb="FF000000"/>
        <rFont val="Calibri"/>
        <family val="2"/>
      </rPr>
      <t/>
    </r>
  </si>
  <si>
    <t>Forfait EP- Voirie existante, réseau existant et support existant: forfait par point lumineux (fourniture et placement crosse, luminaire standard, accessoires)</t>
  </si>
  <si>
    <r>
      <t xml:space="preserve">L'ensemble des prescriptions techniques établies par le GRD doit être respecté.
Les compteurs restent propriété du </t>
    </r>
    <r>
      <rPr>
        <sz val="11"/>
        <rFont val="Calibri"/>
        <family val="2"/>
        <scheme val="minor"/>
      </rPr>
      <t>GRD</t>
    </r>
    <r>
      <rPr>
        <sz val="11"/>
        <color rgb="FFFF0000"/>
        <rFont val="Calibri"/>
        <family val="2"/>
        <scheme val="minor"/>
      </rPr>
      <t>.</t>
    </r>
    <r>
      <rPr>
        <sz val="11"/>
        <color theme="1"/>
        <rFont val="Calibri"/>
        <family val="2"/>
        <scheme val="minor"/>
      </rPr>
      <t xml:space="preserve">
Les compteurs supplémentaires éventuels sont placés dans un ensemble suivant les prescriptions du GRD.
Les comptages sont mesurés en basse tension.
Pour des puissances ≥ 100 kVA : toujours comptage de type AMR (comptage télérelevé).</t>
    </r>
    <r>
      <rPr>
        <sz val="11"/>
        <color theme="1"/>
        <rFont val="Calibri"/>
        <family val="2"/>
        <scheme val="minor"/>
      </rPr>
      <t xml:space="preserve">
Pour des puissances &lt; 56 kVA : comptage de type YMR (relève annuelle).</t>
    </r>
  </si>
  <si>
    <t>Renforcement compteur et disjoncteur ≤ 63A</t>
  </si>
  <si>
    <t>Renforcement compteur et disjoncteur &gt; 63A et  ≤ 100A</t>
  </si>
  <si>
    <t>Fourniture module de raccordement + elos 125A pour raccordement simple</t>
  </si>
  <si>
    <t>Fourniture module de raccordement + elos 125 A pour raccordement multiple (A partir de 3 compteurs)</t>
  </si>
  <si>
    <t>&lt; 250 kVA</t>
  </si>
  <si>
    <t>Mise hors tension et rétablisement cabine en dehors des heures de service</t>
  </si>
  <si>
    <t>Manœuvres HT (Forfait) par manœuvre.</t>
  </si>
  <si>
    <t>Forfait raccordement URD, voir raccordement BT</t>
  </si>
  <si>
    <t>Renforcement ou déforcement de protection, fusibles, disjoncteur, disjoncteur réglable</t>
  </si>
  <si>
    <t>Termes D</t>
  </si>
  <si>
    <t>Prestations diverses relatives au raccordement MT</t>
  </si>
  <si>
    <t>Prestations relatives au raccordement basse tension et TransBT</t>
  </si>
  <si>
    <t>RESEAU SOUTERRAIN</t>
  </si>
  <si>
    <t>Remblai sable supplémentaire</t>
  </si>
  <si>
    <t>Remblai béton poreux de 100 à 150 kg/m³</t>
  </si>
  <si>
    <t>Remblai avec empierrement recyclé avec évacuation</t>
  </si>
  <si>
    <t>Démolition maçonnerie ou stabilisé avec évacuation</t>
  </si>
  <si>
    <t>Réfection maçonnerie en bloc terre cuite de 9 à 19</t>
  </si>
  <si>
    <t>Réfection maçonnerie avec brique simple</t>
  </si>
  <si>
    <t>Rejointoyage mur brique ou bloc</t>
  </si>
  <si>
    <t>Pose 'L' en béton avec fondation 125/100/90</t>
  </si>
  <si>
    <t>Prestations de raccordement alimentation armoire ou coffret /heure pendant les heures de services</t>
  </si>
  <si>
    <t>Prestations de raccordement alimentation armoire ou coffret /heure en dehors des heures de service</t>
  </si>
  <si>
    <t>Localisation de câble</t>
  </si>
  <si>
    <t>Détection de défaut sur câble par camion laboratoire</t>
  </si>
  <si>
    <t xml:space="preserve">Localisation de câble </t>
  </si>
  <si>
    <t xml:space="preserve">Mise à disposition de moyen de production provisoire pour coupure de moins de 4 heures pour 30 kWe </t>
  </si>
  <si>
    <t>Remblai sable stabilisé supplémentaire</t>
  </si>
  <si>
    <t>Déplacement de compteur sans remplacement de colonne ni de câble de raccordement</t>
  </si>
  <si>
    <t>Connexion ou deconnexion extérieur du raccordement sur reseau aérien</t>
  </si>
  <si>
    <t>Connexion ou deconnexion extérieur du raccordement en armoire basse tension</t>
  </si>
  <si>
    <t>Connexion ou déconnexion extérieur du raccordement en cabine de distribution</t>
  </si>
  <si>
    <t>Connexion ou déconnexion intérieur du raccordement au compteur</t>
  </si>
  <si>
    <t>Ouverture de compteur et de dossier administratif</t>
  </si>
  <si>
    <t>Déplacement encrage de raccordement aérien</t>
  </si>
  <si>
    <t>Mise en place du matériel</t>
  </si>
  <si>
    <t>Heure de fonctionnement</t>
  </si>
  <si>
    <t>Pose et dépose en place du matériel</t>
  </si>
  <si>
    <t>TARIFS NON PERIODIQUES</t>
  </si>
  <si>
    <t>TARIFS 2019-2023</t>
  </si>
  <si>
    <t>PRESTATIONS &amp; SERVICES</t>
  </si>
  <si>
    <t>Heures de fonctionnement</t>
  </si>
  <si>
    <t xml:space="preserve">Forfait raccordement Imobilière &lt; 63A  = (9,2xA)*Nbr EAN + D </t>
  </si>
  <si>
    <t>Câble souterrain Basse Tension*</t>
  </si>
  <si>
    <t>Câble aérien Basse Tension*</t>
  </si>
  <si>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la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t>
    </r>
    <r>
      <rPr>
        <sz val="11"/>
        <rFont val="Calibri"/>
        <family val="2"/>
      </rPr>
      <t xml:space="preserve">démolition et réfection du revêtement) </t>
    </r>
    <r>
      <rPr>
        <sz val="11"/>
        <color theme="1"/>
        <rFont val="Calibri"/>
        <family val="2"/>
      </rPr>
      <t>est facturé via le terme 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</si>
</sst>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quot;€&quot;_-;\-* #,##0.00\ &quot;€&quot;_-;_-* &quot;-&quot;??\ &quot;€&quot;_-;_-@_-"/>
    <numFmt numFmtId="165" formatCode="#,##0\ &quot;€&quot;"/>
    <numFmt numFmtId="166" formatCode="#,##0.00\ &quot;€&quot;"/>
    <numFmt numFmtId="167" formatCode="_-* #,##0.00\ &quot;€/kVA&quot;_-;\-* #,##0.00\ &quot;€/kVA&quot;_-;_-* &quot;-&quot;??\ &quot;€&quot;_-;_-@_-"/>
    <numFmt numFmtId="168" formatCode="_-* #,##0.00\ &quot;€/kVA/mois&quot;_-;\-* #,##0.00\ &quot;€/kVA/mois&quot;_-;_-* &quot;-&quot;??\ &quot;€&quot;_-;_-@_-"/>
    <numFmt numFmtId="169" formatCode="_-* #,##0.00\ &quot;€&quot;&quot;/h&quot;;\-* #,##0.00\ &quot;€&quot;_-;_-* &quot;-&quot;??\ &quot;€&quot;_-;_-@_-"/>
  </numFmts>
  <fonts count="33"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2"/>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sz val="11"/>
      <color theme="1"/>
      <name val="Calibri"/>
      <family val="2"/>
    </font>
    <font>
      <b/>
      <sz val="11"/>
      <color theme="1"/>
      <name val="Calibri"/>
      <family val="2"/>
    </font>
    <font>
      <b/>
      <sz val="14"/>
      <color theme="0"/>
      <name val="Calibri"/>
      <family val="2"/>
      <scheme val="minor"/>
    </font>
    <font>
      <sz val="10"/>
      <name val="Calibri"/>
      <family val="2"/>
      <scheme val="minor"/>
    </font>
    <font>
      <b/>
      <sz val="11"/>
      <name val="Calibri"/>
      <family val="2"/>
      <scheme val="minor"/>
    </font>
    <font>
      <b/>
      <u/>
      <sz val="11"/>
      <color rgb="FF000000"/>
      <name val="Calibri"/>
      <family val="2"/>
    </font>
    <font>
      <b/>
      <sz val="11"/>
      <color rgb="FF000000"/>
      <name val="Calibri"/>
      <family val="2"/>
    </font>
    <font>
      <u/>
      <sz val="11"/>
      <name val="Calibri"/>
      <family val="2"/>
      <scheme val="minor"/>
    </font>
    <font>
      <b/>
      <sz val="20"/>
      <name val="Calibri"/>
      <family val="2"/>
      <scheme val="minor"/>
    </font>
    <font>
      <b/>
      <sz val="11"/>
      <color theme="6"/>
      <name val="Calibri"/>
      <family val="2"/>
      <scheme val="minor"/>
    </font>
    <font>
      <sz val="11"/>
      <color rgb="FF00B050"/>
      <name val="Calibri"/>
      <family val="2"/>
      <scheme val="minor"/>
    </font>
    <font>
      <b/>
      <sz val="14"/>
      <color theme="0"/>
      <name val="Calibri"/>
      <family val="2"/>
    </font>
    <font>
      <b/>
      <sz val="11.2"/>
      <color theme="0"/>
      <name val="Calibri"/>
      <family val="2"/>
    </font>
    <font>
      <sz val="12"/>
      <color theme="1"/>
      <name val="Calibri"/>
      <family val="2"/>
      <scheme val="minor"/>
    </font>
    <font>
      <b/>
      <u/>
      <sz val="11"/>
      <color theme="1"/>
      <name val="Calibri"/>
      <family val="2"/>
      <scheme val="minor"/>
    </font>
    <font>
      <b/>
      <u/>
      <sz val="11"/>
      <color theme="1"/>
      <name val="Calibri"/>
      <family val="2"/>
    </font>
    <font>
      <b/>
      <sz val="8.8000000000000007"/>
      <color theme="1"/>
      <name val="Calibri"/>
      <family val="2"/>
    </font>
    <font>
      <sz val="10"/>
      <name val="Arial"/>
      <family val="2"/>
    </font>
    <font>
      <b/>
      <u/>
      <sz val="10"/>
      <name val="Times New Roman"/>
      <family val="1"/>
    </font>
    <font>
      <b/>
      <u/>
      <sz val="12"/>
      <color theme="1"/>
      <name val="Calibri"/>
      <family val="2"/>
      <scheme val="minor"/>
    </font>
    <font>
      <sz val="8"/>
      <color theme="1"/>
      <name val="Calibri"/>
      <family val="2"/>
      <scheme val="minor"/>
    </font>
    <font>
      <b/>
      <sz val="28"/>
      <color theme="1"/>
      <name val="Calibri"/>
      <family val="2"/>
      <scheme val="minor"/>
    </font>
    <font>
      <b/>
      <sz val="14"/>
      <name val="Calibri"/>
      <family val="2"/>
      <scheme val="minor"/>
    </font>
    <font>
      <sz val="11"/>
      <name val="Calibri"/>
      <family val="2"/>
    </font>
  </fonts>
  <fills count="9">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theme="0"/>
        <bgColor indexed="64"/>
      </patternFill>
    </fill>
    <fill>
      <patternFill patternType="solid">
        <fgColor rgb="FF00FF00"/>
        <bgColor indexed="64"/>
      </patternFill>
    </fill>
    <fill>
      <patternFill patternType="gray0625"/>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s>
  <cellStyleXfs count="2">
    <xf numFmtId="0" fontId="0" fillId="0" borderId="0"/>
    <xf numFmtId="0" fontId="26" fillId="0" borderId="0"/>
  </cellStyleXfs>
  <cellXfs count="369">
    <xf numFmtId="0" fontId="0" fillId="0" borderId="0" xfId="0"/>
    <xf numFmtId="0" fontId="0" fillId="0" borderId="0" xfId="0" applyFont="1" applyBorder="1"/>
    <xf numFmtId="0" fontId="0" fillId="0" borderId="0" xfId="0" applyAlignment="1"/>
    <xf numFmtId="0" fontId="0" fillId="0" borderId="0" xfId="0" applyFont="1" applyBorder="1" applyAlignment="1"/>
    <xf numFmtId="0" fontId="0" fillId="0" borderId="0" xfId="0" applyAlignment="1">
      <alignment horizontal="center"/>
    </xf>
    <xf numFmtId="0" fontId="4" fillId="0" borderId="0" xfId="0" applyFont="1"/>
    <xf numFmtId="165" fontId="0" fillId="0" borderId="0" xfId="0" applyNumberFormat="1" applyFont="1" applyFill="1" applyBorder="1" applyAlignment="1"/>
    <xf numFmtId="165" fontId="0" fillId="0" borderId="0" xfId="0" applyNumberFormat="1" applyFont="1" applyFill="1" applyBorder="1" applyAlignment="1">
      <alignment vertical="top" wrapText="1"/>
    </xf>
    <xf numFmtId="0" fontId="0" fillId="0" borderId="0" xfId="0" applyFont="1" applyFill="1" applyBorder="1"/>
    <xf numFmtId="165" fontId="0" fillId="0" borderId="13" xfId="0" applyNumberFormat="1" applyFont="1" applyFill="1" applyBorder="1" applyAlignment="1">
      <alignment horizontal="center"/>
    </xf>
    <xf numFmtId="0" fontId="0" fillId="0" borderId="0" xfId="0" applyFill="1" applyBorder="1"/>
    <xf numFmtId="0" fontId="0" fillId="0" borderId="0" xfId="0" applyFont="1" applyFill="1" applyBorder="1" applyAlignment="1"/>
    <xf numFmtId="165" fontId="0" fillId="0" borderId="0" xfId="0" applyNumberFormat="1" applyFont="1" applyFill="1" applyBorder="1"/>
    <xf numFmtId="0" fontId="0" fillId="0" borderId="0" xfId="0" applyFont="1" applyFill="1" applyBorder="1" applyAlignment="1">
      <alignment vertical="top" wrapText="1"/>
    </xf>
    <xf numFmtId="165" fontId="0" fillId="3" borderId="13" xfId="0" applyNumberFormat="1" applyFont="1" applyFill="1" applyBorder="1" applyAlignment="1">
      <alignment horizontal="center"/>
    </xf>
    <xf numFmtId="0" fontId="0" fillId="0" borderId="0" xfId="0" applyFont="1" applyFill="1" applyBorder="1" applyAlignment="1">
      <alignment vertical="top"/>
    </xf>
    <xf numFmtId="0" fontId="0" fillId="0" borderId="32" xfId="0" applyFont="1" applyFill="1" applyBorder="1" applyAlignment="1">
      <alignment vertical="top"/>
    </xf>
    <xf numFmtId="0" fontId="0" fillId="0" borderId="12" xfId="0" applyFont="1" applyFill="1" applyBorder="1" applyAlignment="1">
      <alignment vertical="top"/>
    </xf>
    <xf numFmtId="0" fontId="1" fillId="0" borderId="12" xfId="0" applyFont="1" applyFill="1" applyBorder="1" applyAlignment="1">
      <alignment vertical="top"/>
    </xf>
    <xf numFmtId="165" fontId="0" fillId="0" borderId="32" xfId="0" applyNumberFormat="1" applyFont="1" applyFill="1" applyBorder="1"/>
    <xf numFmtId="165" fontId="0" fillId="0" borderId="12" xfId="0" applyNumberFormat="1" applyFont="1" applyFill="1" applyBorder="1"/>
    <xf numFmtId="0" fontId="1" fillId="0" borderId="0" xfId="0" applyFont="1" applyFill="1" applyBorder="1"/>
    <xf numFmtId="165" fontId="0" fillId="0" borderId="32" xfId="0" applyNumberFormat="1" applyFont="1" applyFill="1" applyBorder="1" applyAlignment="1">
      <alignment horizontal="center"/>
    </xf>
    <xf numFmtId="0" fontId="0" fillId="0" borderId="32" xfId="0" applyFont="1" applyFill="1" applyBorder="1"/>
    <xf numFmtId="0" fontId="0" fillId="0" borderId="12" xfId="0" applyFont="1" applyFill="1" applyBorder="1"/>
    <xf numFmtId="0" fontId="0" fillId="0" borderId="0" xfId="0" applyFont="1" applyFill="1" applyBorder="1" applyAlignment="1">
      <alignment wrapText="1"/>
    </xf>
    <xf numFmtId="0" fontId="5" fillId="2" borderId="24" xfId="0" applyFont="1" applyFill="1" applyBorder="1" applyAlignment="1">
      <alignment horizontal="center" wrapText="1"/>
    </xf>
    <xf numFmtId="0" fontId="5" fillId="2" borderId="29" xfId="0" applyFont="1" applyFill="1" applyBorder="1" applyAlignment="1">
      <alignment horizontal="center"/>
    </xf>
    <xf numFmtId="0" fontId="0" fillId="2" borderId="15" xfId="0" applyFont="1" applyFill="1" applyBorder="1"/>
    <xf numFmtId="0" fontId="6" fillId="0" borderId="0" xfId="0" applyFont="1" applyAlignment="1">
      <alignment horizontal="center" vertical="center"/>
    </xf>
    <xf numFmtId="0" fontId="11" fillId="0" borderId="0" xfId="0" applyFont="1" applyFill="1" applyBorder="1" applyAlignment="1">
      <alignment horizontal="center" vertical="center"/>
    </xf>
    <xf numFmtId="0" fontId="11" fillId="5" borderId="29" xfId="0" applyFont="1" applyFill="1" applyBorder="1" applyAlignment="1">
      <alignment horizontal="center" vertical="center"/>
    </xf>
    <xf numFmtId="0" fontId="0" fillId="0" borderId="0" xfId="0" applyFont="1"/>
    <xf numFmtId="165" fontId="0" fillId="0" borderId="14" xfId="0" applyNumberFormat="1" applyFont="1" applyFill="1" applyBorder="1" applyAlignment="1">
      <alignment horizontal="center"/>
    </xf>
    <xf numFmtId="165" fontId="0" fillId="0" borderId="14" xfId="0" applyNumberFormat="1" applyFont="1" applyFill="1" applyBorder="1" applyAlignment="1">
      <alignment horizontal="center" vertical="top" wrapText="1"/>
    </xf>
    <xf numFmtId="165" fontId="0" fillId="0" borderId="32" xfId="0" applyNumberFormat="1" applyFont="1" applyFill="1" applyBorder="1" applyAlignment="1">
      <alignment horizontal="center" vertical="top" wrapText="1"/>
    </xf>
    <xf numFmtId="166" fontId="0" fillId="0" borderId="0" xfId="0" applyNumberFormat="1"/>
    <xf numFmtId="0" fontId="0" fillId="0" borderId="19" xfId="0" applyFont="1" applyFill="1" applyBorder="1"/>
    <xf numFmtId="165" fontId="0" fillId="0" borderId="28" xfId="0" applyNumberFormat="1" applyFont="1" applyFill="1" applyBorder="1" applyAlignment="1">
      <alignment horizontal="center"/>
    </xf>
    <xf numFmtId="165" fontId="8" fillId="2" borderId="16" xfId="0" applyNumberFormat="1" applyFont="1" applyFill="1" applyBorder="1"/>
    <xf numFmtId="0" fontId="8" fillId="2" borderId="16" xfId="0" applyFont="1" applyFill="1" applyBorder="1"/>
    <xf numFmtId="0" fontId="8" fillId="2" borderId="17" xfId="0" applyFont="1" applyFill="1" applyBorder="1"/>
    <xf numFmtId="0" fontId="8" fillId="7" borderId="32" xfId="0" applyFont="1" applyFill="1" applyBorder="1"/>
    <xf numFmtId="0" fontId="17" fillId="0" borderId="21" xfId="0" applyFont="1" applyFill="1" applyBorder="1" applyAlignment="1">
      <alignment horizontal="center" vertical="center" textRotation="90"/>
    </xf>
    <xf numFmtId="0" fontId="13" fillId="0" borderId="0" xfId="0" applyFont="1" applyFill="1" applyBorder="1" applyAlignment="1">
      <alignment vertical="center"/>
    </xf>
    <xf numFmtId="0" fontId="8" fillId="0" borderId="32" xfId="0" applyFont="1" applyBorder="1"/>
    <xf numFmtId="0" fontId="13" fillId="0" borderId="32" xfId="0" applyFont="1" applyFill="1" applyBorder="1" applyAlignment="1">
      <alignment horizontal="center" vertical="center" textRotation="90"/>
    </xf>
    <xf numFmtId="165" fontId="8" fillId="0" borderId="0" xfId="0" applyNumberFormat="1" applyFont="1" applyFill="1" applyBorder="1"/>
    <xf numFmtId="0" fontId="8" fillId="0" borderId="0" xfId="0" applyFont="1" applyFill="1" applyBorder="1" applyAlignment="1">
      <alignment vertical="center"/>
    </xf>
    <xf numFmtId="0" fontId="8" fillId="0" borderId="0" xfId="0" applyFont="1" applyFill="1" applyBorder="1"/>
    <xf numFmtId="0" fontId="8" fillId="0" borderId="0" xfId="0" applyFont="1" applyBorder="1" applyAlignment="1">
      <alignment horizontal="left" vertical="center" wrapText="1"/>
    </xf>
    <xf numFmtId="165" fontId="8" fillId="0" borderId="0" xfId="0" applyNumberFormat="1" applyFont="1" applyBorder="1" applyAlignment="1">
      <alignment horizontal="left" vertical="center"/>
    </xf>
    <xf numFmtId="0" fontId="8" fillId="0" borderId="0" xfId="0" applyFont="1" applyBorder="1" applyAlignment="1">
      <alignment horizontal="left"/>
    </xf>
    <xf numFmtId="0" fontId="8" fillId="0" borderId="32" xfId="0" applyFont="1" applyBorder="1" applyAlignment="1">
      <alignment horizontal="left"/>
    </xf>
    <xf numFmtId="165" fontId="8" fillId="0" borderId="21" xfId="0" applyNumberFormat="1" applyFont="1" applyFill="1" applyBorder="1"/>
    <xf numFmtId="0" fontId="17" fillId="0" borderId="0" xfId="0" applyFont="1" applyFill="1" applyBorder="1" applyAlignment="1">
      <alignment horizontal="center" vertical="center" textRotation="90"/>
    </xf>
    <xf numFmtId="165" fontId="8" fillId="0" borderId="21" xfId="0" applyNumberFormat="1" applyFont="1" applyFill="1" applyBorder="1" applyAlignment="1">
      <alignment wrapText="1"/>
    </xf>
    <xf numFmtId="165" fontId="8" fillId="0" borderId="29" xfId="0" applyNumberFormat="1" applyFont="1" applyFill="1" applyBorder="1"/>
    <xf numFmtId="165" fontId="8" fillId="0" borderId="29" xfId="0" applyNumberFormat="1" applyFont="1" applyFill="1" applyBorder="1" applyAlignment="1">
      <alignment wrapText="1"/>
    </xf>
    <xf numFmtId="0" fontId="8" fillId="0" borderId="0" xfId="0" applyFont="1" applyFill="1" applyBorder="1" applyAlignment="1">
      <alignment horizontal="left" vertical="top" wrapText="1"/>
    </xf>
    <xf numFmtId="0" fontId="8" fillId="0" borderId="32" xfId="0" applyFont="1" applyFill="1" applyBorder="1" applyAlignment="1">
      <alignment horizontal="left" vertical="top" wrapText="1"/>
    </xf>
    <xf numFmtId="0" fontId="12" fillId="0" borderId="0" xfId="0" applyFont="1" applyFill="1" applyBorder="1" applyAlignment="1">
      <alignment horizontal="left"/>
    </xf>
    <xf numFmtId="0" fontId="12" fillId="0" borderId="32" xfId="0" applyFont="1" applyFill="1" applyBorder="1" applyAlignment="1">
      <alignment horizontal="left"/>
    </xf>
    <xf numFmtId="0" fontId="12" fillId="0" borderId="19" xfId="0" applyFont="1" applyFill="1" applyBorder="1" applyAlignment="1">
      <alignment horizontal="left"/>
    </xf>
    <xf numFmtId="0" fontId="12" fillId="0" borderId="28" xfId="0" applyFont="1" applyFill="1" applyBorder="1" applyAlignment="1">
      <alignment horizontal="left"/>
    </xf>
    <xf numFmtId="0" fontId="11" fillId="0" borderId="0" xfId="0" applyFont="1" applyAlignment="1">
      <alignment horizontal="center" vertical="center"/>
    </xf>
    <xf numFmtId="0" fontId="22" fillId="0" borderId="0" xfId="0" applyFont="1"/>
    <xf numFmtId="0" fontId="0" fillId="0" borderId="0" xfId="0" applyFont="1" applyFill="1"/>
    <xf numFmtId="0" fontId="9" fillId="0" borderId="14" xfId="0" applyFont="1" applyFill="1" applyBorder="1" applyAlignment="1">
      <alignment horizontal="left" vertical="top"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Border="1" applyAlignment="1">
      <alignment horizontal="center" vertical="center" wrapText="1"/>
    </xf>
    <xf numFmtId="0" fontId="1" fillId="0" borderId="14" xfId="0" applyFont="1" applyBorder="1" applyAlignment="1">
      <alignment horizontal="center" vertical="center"/>
    </xf>
    <xf numFmtId="0" fontId="0" fillId="0" borderId="29" xfId="0" applyFont="1" applyFill="1" applyBorder="1" applyAlignment="1">
      <alignment horizontal="center" vertical="center"/>
    </xf>
    <xf numFmtId="0" fontId="0" fillId="0" borderId="12" xfId="0" applyFont="1" applyBorder="1" applyAlignment="1">
      <alignment horizontal="center" vertical="top"/>
    </xf>
    <xf numFmtId="0" fontId="1" fillId="0" borderId="13" xfId="0" applyFont="1" applyBorder="1" applyAlignment="1">
      <alignment horizontal="center" vertical="top"/>
    </xf>
    <xf numFmtId="0" fontId="0" fillId="0" borderId="13" xfId="0" applyFont="1" applyBorder="1"/>
    <xf numFmtId="166" fontId="0" fillId="6" borderId="12" xfId="0" applyNumberFormat="1" applyFont="1" applyFill="1" applyBorder="1" applyAlignment="1">
      <alignment vertical="center"/>
    </xf>
    <xf numFmtId="0" fontId="0" fillId="0" borderId="14" xfId="0" applyFont="1" applyBorder="1"/>
    <xf numFmtId="0" fontId="1" fillId="0" borderId="13" xfId="0" applyFont="1" applyFill="1" applyBorder="1" applyAlignment="1">
      <alignment horizontal="center" vertical="top"/>
    </xf>
    <xf numFmtId="0" fontId="1" fillId="0" borderId="14" xfId="0" applyFont="1" applyBorder="1" applyAlignment="1">
      <alignment horizontal="center" vertical="top"/>
    </xf>
    <xf numFmtId="0" fontId="0" fillId="0" borderId="0" xfId="0" applyFont="1" applyAlignment="1">
      <alignment horizontal="left"/>
    </xf>
    <xf numFmtId="166" fontId="0" fillId="6" borderId="14" xfId="0" applyNumberFormat="1" applyFont="1" applyFill="1" applyBorder="1" applyAlignment="1">
      <alignment vertical="center"/>
    </xf>
    <xf numFmtId="0" fontId="1" fillId="4" borderId="11" xfId="0" applyFont="1" applyFill="1" applyBorder="1" applyAlignment="1">
      <alignment horizontal="center" vertical="center"/>
    </xf>
    <xf numFmtId="0" fontId="0" fillId="0" borderId="4" xfId="0" applyBorder="1"/>
    <xf numFmtId="0" fontId="1" fillId="4" borderId="11" xfId="0" applyFont="1" applyFill="1" applyBorder="1" applyAlignment="1">
      <alignment horizontal="center" vertical="center"/>
    </xf>
    <xf numFmtId="0" fontId="1" fillId="4" borderId="11" xfId="0" applyFont="1" applyFill="1" applyBorder="1" applyAlignment="1">
      <alignment horizontal="center" vertical="center"/>
    </xf>
    <xf numFmtId="166" fontId="8" fillId="0" borderId="28" xfId="0" applyNumberFormat="1" applyFont="1" applyFill="1" applyBorder="1"/>
    <xf numFmtId="166" fontId="0" fillId="6" borderId="20" xfId="0" applyNumberFormat="1" applyFont="1" applyFill="1" applyBorder="1" applyAlignment="1">
      <alignment vertical="center"/>
    </xf>
    <xf numFmtId="166" fontId="0" fillId="6" borderId="24" xfId="0" applyNumberFormat="1" applyFont="1" applyFill="1" applyBorder="1" applyAlignment="1">
      <alignment vertical="center"/>
    </xf>
    <xf numFmtId="166" fontId="0" fillId="6" borderId="18" xfId="0" applyNumberFormat="1" applyFont="1" applyFill="1" applyBorder="1" applyAlignment="1">
      <alignment horizontal="center" vertical="center"/>
    </xf>
    <xf numFmtId="166" fontId="0" fillId="6" borderId="32" xfId="0" applyNumberFormat="1" applyFont="1" applyFill="1" applyBorder="1" applyAlignment="1">
      <alignment vertical="center"/>
    </xf>
    <xf numFmtId="166" fontId="0" fillId="6" borderId="13" xfId="0" applyNumberFormat="1"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0" fontId="23" fillId="0" borderId="0" xfId="0" applyFont="1" applyBorder="1" applyAlignment="1">
      <alignment vertical="center"/>
    </xf>
    <xf numFmtId="166" fontId="0" fillId="0" borderId="0" xfId="0" applyNumberFormat="1" applyBorder="1" applyAlignment="1">
      <alignment vertical="center"/>
    </xf>
    <xf numFmtId="0" fontId="0" fillId="0" borderId="0" xfId="0" applyBorder="1" applyAlignment="1">
      <alignment horizontal="center" vertical="center"/>
    </xf>
    <xf numFmtId="0" fontId="0" fillId="0" borderId="0" xfId="0" applyBorder="1"/>
    <xf numFmtId="0" fontId="0" fillId="0" borderId="0" xfId="0" applyBorder="1" applyAlignment="1">
      <alignment horizontal="center"/>
    </xf>
    <xf numFmtId="0" fontId="1" fillId="4" borderId="29" xfId="0" applyFont="1" applyFill="1" applyBorder="1" applyAlignment="1">
      <alignment horizontal="center" vertical="center"/>
    </xf>
    <xf numFmtId="0" fontId="0" fillId="0" borderId="2" xfId="0" applyBorder="1" applyAlignment="1">
      <alignment horizontal="center" vertical="center"/>
    </xf>
    <xf numFmtId="166" fontId="0" fillId="0" borderId="3" xfId="0" applyNumberFormat="1" applyBorder="1" applyAlignment="1">
      <alignment vertical="center"/>
    </xf>
    <xf numFmtId="0" fontId="23" fillId="0" borderId="4" xfId="0" applyFont="1" applyBorder="1"/>
    <xf numFmtId="0" fontId="23" fillId="0" borderId="5" xfId="0" applyFont="1" applyBorder="1" applyAlignment="1">
      <alignment horizontal="center"/>
    </xf>
    <xf numFmtId="166" fontId="23" fillId="0" borderId="6" xfId="0" applyNumberFormat="1" applyFont="1" applyBorder="1"/>
    <xf numFmtId="0" fontId="0" fillId="0" borderId="5" xfId="0" applyBorder="1" applyAlignment="1">
      <alignment horizontal="center"/>
    </xf>
    <xf numFmtId="166" fontId="0" fillId="0" borderId="6" xfId="0" applyNumberFormat="1" applyBorder="1"/>
    <xf numFmtId="0" fontId="28" fillId="0" borderId="4" xfId="0" applyFont="1" applyBorder="1" applyAlignment="1">
      <alignment horizontal="left" vertical="center"/>
    </xf>
    <xf numFmtId="0" fontId="27" fillId="0" borderId="4" xfId="0" applyFont="1" applyBorder="1"/>
    <xf numFmtId="0" fontId="0" fillId="0" borderId="23" xfId="0" applyBorder="1" applyAlignment="1">
      <alignment horizontal="center"/>
    </xf>
    <xf numFmtId="166" fontId="0" fillId="0" borderId="10" xfId="0" applyNumberFormat="1" applyBorder="1"/>
    <xf numFmtId="0" fontId="27" fillId="0" borderId="22" xfId="0" applyFont="1" applyBorder="1"/>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1" fillId="4" borderId="17" xfId="0" applyFont="1" applyFill="1" applyBorder="1" applyAlignment="1">
      <alignment horizontal="center" vertical="center"/>
    </xf>
    <xf numFmtId="0" fontId="29" fillId="0" borderId="4" xfId="0" applyFont="1" applyBorder="1"/>
    <xf numFmtId="0" fontId="0" fillId="0" borderId="21" xfId="0" applyBorder="1"/>
    <xf numFmtId="164" fontId="0" fillId="0" borderId="32" xfId="0" applyNumberFormat="1" applyBorder="1"/>
    <xf numFmtId="0" fontId="8" fillId="0" borderId="21" xfId="0" applyFont="1" applyBorder="1"/>
    <xf numFmtId="164" fontId="0" fillId="0" borderId="32" xfId="0" applyNumberFormat="1" applyBorder="1" applyAlignment="1">
      <alignment horizontal="right"/>
    </xf>
    <xf numFmtId="0" fontId="0" fillId="6" borderId="21" xfId="0" applyFill="1" applyBorder="1"/>
    <xf numFmtId="164" fontId="8" fillId="6" borderId="32" xfId="0" applyNumberFormat="1" applyFont="1" applyFill="1" applyBorder="1"/>
    <xf numFmtId="0" fontId="0" fillId="0" borderId="32" xfId="0" applyBorder="1"/>
    <xf numFmtId="0" fontId="0" fillId="0" borderId="18" xfId="0" applyBorder="1"/>
    <xf numFmtId="164" fontId="0" fillId="0" borderId="28" xfId="0" applyNumberFormat="1" applyBorder="1"/>
    <xf numFmtId="0" fontId="0" fillId="0" borderId="28" xfId="0" applyBorder="1"/>
    <xf numFmtId="0" fontId="6" fillId="4" borderId="11" xfId="0" applyFont="1" applyFill="1" applyBorder="1" applyAlignment="1">
      <alignment horizontal="center" vertical="center"/>
    </xf>
    <xf numFmtId="0" fontId="0" fillId="0" borderId="21" xfId="0" applyBorder="1" applyAlignment="1">
      <alignment horizontal="left" indent="2"/>
    </xf>
    <xf numFmtId="169" fontId="0" fillId="0" borderId="32" xfId="0" applyNumberFormat="1" applyBorder="1"/>
    <xf numFmtId="0" fontId="0" fillId="0" borderId="20" xfId="0" applyBorder="1"/>
    <xf numFmtId="0" fontId="0" fillId="0" borderId="15" xfId="0" applyBorder="1"/>
    <xf numFmtId="0" fontId="0" fillId="0" borderId="24" xfId="0" applyBorder="1"/>
    <xf numFmtId="0" fontId="30" fillId="0" borderId="21" xfId="0" applyFont="1" applyBorder="1" applyAlignment="1">
      <alignment horizontal="left" vertical="center"/>
    </xf>
    <xf numFmtId="0" fontId="0" fillId="0" borderId="19" xfId="0" applyBorder="1"/>
    <xf numFmtId="0" fontId="30" fillId="0" borderId="21" xfId="0" applyFont="1" applyBorder="1" applyAlignment="1">
      <alignment horizontal="center" vertical="center"/>
    </xf>
    <xf numFmtId="0" fontId="30" fillId="0" borderId="0" xfId="0" applyFont="1" applyBorder="1" applyAlignment="1">
      <alignment horizontal="center" vertical="center"/>
    </xf>
    <xf numFmtId="0" fontId="30" fillId="0" borderId="32" xfId="0" applyFont="1" applyBorder="1" applyAlignment="1">
      <alignment horizontal="center" vertical="center"/>
    </xf>
    <xf numFmtId="0" fontId="8" fillId="0" borderId="11"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xf numFmtId="0" fontId="11" fillId="5" borderId="16" xfId="0" applyFont="1" applyFill="1" applyBorder="1" applyAlignment="1">
      <alignment horizontal="center" vertical="center"/>
    </xf>
    <xf numFmtId="0" fontId="11" fillId="5" borderId="0" xfId="0" applyFont="1" applyFill="1" applyBorder="1" applyAlignment="1">
      <alignment horizontal="center" vertical="center"/>
    </xf>
    <xf numFmtId="0" fontId="1" fillId="4" borderId="17" xfId="0" applyFont="1" applyFill="1" applyBorder="1" applyAlignment="1">
      <alignment horizontal="center" vertical="center"/>
    </xf>
    <xf numFmtId="0" fontId="31" fillId="0" borderId="29" xfId="0" applyFont="1" applyBorder="1" applyAlignment="1">
      <alignment horizontal="center"/>
    </xf>
    <xf numFmtId="164" fontId="0" fillId="0" borderId="14" xfId="0" applyNumberFormat="1" applyBorder="1"/>
    <xf numFmtId="0" fontId="0" fillId="0" borderId="12" xfId="0" applyBorder="1"/>
    <xf numFmtId="164" fontId="0" fillId="0" borderId="13" xfId="0" applyNumberFormat="1" applyBorder="1"/>
    <xf numFmtId="0" fontId="0" fillId="0" borderId="14" xfId="0" applyBorder="1"/>
    <xf numFmtId="0" fontId="30" fillId="0" borderId="21" xfId="0" applyFont="1" applyBorder="1" applyAlignment="1">
      <alignment horizontal="center" vertical="center"/>
    </xf>
    <xf numFmtId="0" fontId="30" fillId="0" borderId="0" xfId="0" applyFont="1" applyBorder="1" applyAlignment="1">
      <alignment horizontal="center" vertical="center"/>
    </xf>
    <xf numFmtId="0" fontId="30" fillId="0" borderId="32" xfId="0" applyFont="1" applyBorder="1" applyAlignment="1">
      <alignment horizontal="center" vertical="center"/>
    </xf>
    <xf numFmtId="0" fontId="0" fillId="0" borderId="0" xfId="0" applyFont="1" applyAlignment="1">
      <alignment horizontal="left" wrapText="1"/>
    </xf>
    <xf numFmtId="0" fontId="11" fillId="5" borderId="11" xfId="0" applyFont="1" applyFill="1" applyBorder="1" applyAlignment="1">
      <alignment horizontal="center" vertical="center"/>
    </xf>
    <xf numFmtId="0" fontId="11" fillId="5" borderId="17" xfId="0" applyFont="1" applyFill="1" applyBorder="1" applyAlignment="1">
      <alignment horizontal="center" vertical="center"/>
    </xf>
    <xf numFmtId="0" fontId="5" fillId="4" borderId="16" xfId="0" applyFont="1" applyFill="1" applyBorder="1" applyAlignment="1">
      <alignment horizontal="center" vertical="top" wrapText="1"/>
    </xf>
    <xf numFmtId="0" fontId="5" fillId="4" borderId="17" xfId="0" applyFont="1" applyFill="1" applyBorder="1" applyAlignment="1">
      <alignment horizontal="center" vertical="top" wrapText="1"/>
    </xf>
    <xf numFmtId="0" fontId="5" fillId="4" borderId="16" xfId="0" applyFont="1" applyFill="1" applyBorder="1" applyAlignment="1">
      <alignment horizontal="center"/>
    </xf>
    <xf numFmtId="0" fontId="5" fillId="4" borderId="17" xfId="0" applyFont="1" applyFill="1" applyBorder="1" applyAlignment="1">
      <alignment horizontal="center"/>
    </xf>
    <xf numFmtId="0" fontId="8" fillId="2" borderId="16" xfId="0" applyFont="1" applyFill="1" applyBorder="1" applyAlignment="1">
      <alignment horizontal="left"/>
    </xf>
    <xf numFmtId="0" fontId="8" fillId="2" borderId="17" xfId="0" applyFont="1" applyFill="1" applyBorder="1" applyAlignment="1">
      <alignment horizontal="left"/>
    </xf>
    <xf numFmtId="0" fontId="0" fillId="0" borderId="20" xfId="0" applyFill="1" applyBorder="1" applyAlignment="1">
      <alignment horizontal="left" vertical="top" wrapText="1"/>
    </xf>
    <xf numFmtId="0" fontId="0" fillId="0" borderId="15" xfId="0" applyFill="1" applyBorder="1" applyAlignment="1">
      <alignment horizontal="left" vertical="top" wrapText="1"/>
    </xf>
    <xf numFmtId="0" fontId="0" fillId="0" borderId="24" xfId="0" applyFill="1" applyBorder="1" applyAlignment="1">
      <alignment horizontal="left" vertical="top" wrapText="1"/>
    </xf>
    <xf numFmtId="0" fontId="0" fillId="0" borderId="21" xfId="0" applyFill="1" applyBorder="1" applyAlignment="1">
      <alignment horizontal="left" vertical="top" wrapText="1"/>
    </xf>
    <xf numFmtId="0" fontId="0" fillId="0" borderId="0" xfId="0" applyFill="1" applyBorder="1" applyAlignment="1">
      <alignment horizontal="left" vertical="top" wrapText="1"/>
    </xf>
    <xf numFmtId="0" fontId="0" fillId="0" borderId="32" xfId="0" applyFill="1" applyBorder="1" applyAlignment="1">
      <alignment horizontal="left" vertical="top" wrapText="1"/>
    </xf>
    <xf numFmtId="0" fontId="0" fillId="0" borderId="21" xfId="0" applyFill="1" applyBorder="1" applyAlignment="1">
      <alignment horizontal="left" vertical="center"/>
    </xf>
    <xf numFmtId="0" fontId="0" fillId="0" borderId="0" xfId="0" applyFill="1" applyBorder="1" applyAlignment="1">
      <alignment horizontal="left" vertical="center"/>
    </xf>
    <xf numFmtId="0" fontId="0" fillId="0" borderId="32" xfId="0" applyFill="1" applyBorder="1" applyAlignment="1">
      <alignment horizontal="left" vertical="center"/>
    </xf>
    <xf numFmtId="0" fontId="8" fillId="0" borderId="21" xfId="0" applyFont="1" applyFill="1" applyBorder="1" applyAlignment="1">
      <alignment horizontal="left" wrapText="1"/>
    </xf>
    <xf numFmtId="0" fontId="8" fillId="0" borderId="0" xfId="0" applyFont="1" applyFill="1" applyBorder="1" applyAlignment="1">
      <alignment horizontal="left" wrapText="1"/>
    </xf>
    <xf numFmtId="0" fontId="8" fillId="0" borderId="32" xfId="0" applyFont="1" applyFill="1" applyBorder="1" applyAlignment="1">
      <alignment horizontal="left" wrapText="1"/>
    </xf>
    <xf numFmtId="0" fontId="8" fillId="0" borderId="15" xfId="0" applyFont="1" applyBorder="1" applyAlignment="1">
      <alignment horizontal="left" wrapText="1"/>
    </xf>
    <xf numFmtId="0" fontId="8" fillId="0" borderId="24" xfId="0" applyFont="1" applyBorder="1" applyAlignment="1">
      <alignment horizontal="left" wrapText="1"/>
    </xf>
    <xf numFmtId="0" fontId="8" fillId="7" borderId="21" xfId="0" applyFont="1" applyFill="1" applyBorder="1" applyAlignment="1">
      <alignment horizontal="left" vertical="top" wrapText="1"/>
    </xf>
    <xf numFmtId="0" fontId="8" fillId="7" borderId="0" xfId="0" applyFont="1" applyFill="1" applyBorder="1" applyAlignment="1">
      <alignment horizontal="left" vertical="top" wrapText="1"/>
    </xf>
    <xf numFmtId="0" fontId="8" fillId="7" borderId="32" xfId="0" applyFont="1" applyFill="1" applyBorder="1" applyAlignment="1">
      <alignment horizontal="left" vertical="top" wrapText="1"/>
    </xf>
    <xf numFmtId="0" fontId="8" fillId="0" borderId="21" xfId="0" applyFont="1" applyBorder="1" applyAlignment="1">
      <alignment horizontal="left" vertical="top" wrapText="1"/>
    </xf>
    <xf numFmtId="0" fontId="8" fillId="0" borderId="0" xfId="0" applyFont="1" applyBorder="1" applyAlignment="1">
      <alignment horizontal="left" vertical="top" wrapText="1"/>
    </xf>
    <xf numFmtId="0" fontId="8" fillId="0" borderId="32" xfId="0" applyFont="1" applyBorder="1" applyAlignment="1">
      <alignment horizontal="left" vertical="top" wrapText="1"/>
    </xf>
    <xf numFmtId="0" fontId="8" fillId="0" borderId="0" xfId="0" applyNumberFormat="1" applyFont="1" applyBorder="1" applyAlignment="1">
      <alignment horizontal="left" vertical="center" wrapText="1"/>
    </xf>
    <xf numFmtId="0" fontId="8" fillId="0" borderId="32" xfId="0" applyNumberFormat="1" applyFont="1" applyBorder="1" applyAlignment="1">
      <alignment horizontal="left" vertical="center" wrapText="1"/>
    </xf>
    <xf numFmtId="0" fontId="13" fillId="0" borderId="11"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4" xfId="0" applyFont="1" applyFill="1" applyBorder="1" applyAlignment="1">
      <alignment horizontal="center" vertical="center"/>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18" xfId="0" applyFont="1" applyFill="1" applyBorder="1" applyAlignment="1">
      <alignment horizontal="left" vertical="center" wrapText="1"/>
    </xf>
    <xf numFmtId="166" fontId="0" fillId="0" borderId="12" xfId="0" applyNumberFormat="1" applyFont="1" applyFill="1" applyBorder="1" applyAlignment="1">
      <alignment horizontal="center" vertical="center"/>
    </xf>
    <xf numFmtId="166" fontId="0" fillId="0" borderId="13" xfId="0" applyNumberFormat="1" applyFont="1" applyFill="1" applyBorder="1" applyAlignment="1">
      <alignment horizontal="center" vertical="center"/>
    </xf>
    <xf numFmtId="166" fontId="0" fillId="0" borderId="14"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7" borderId="20" xfId="0" applyFont="1" applyFill="1" applyBorder="1" applyAlignment="1">
      <alignment horizontal="left" vertical="top" wrapText="1"/>
    </xf>
    <xf numFmtId="0" fontId="8" fillId="7" borderId="15" xfId="0" applyFont="1" applyFill="1" applyBorder="1" applyAlignment="1">
      <alignment horizontal="left" vertical="top" wrapText="1"/>
    </xf>
    <xf numFmtId="0" fontId="8" fillId="7" borderId="24" xfId="0" applyFont="1" applyFill="1" applyBorder="1" applyAlignment="1">
      <alignment horizontal="left" vertical="top" wrapText="1"/>
    </xf>
    <xf numFmtId="0" fontId="16" fillId="7" borderId="21" xfId="0" applyFont="1" applyFill="1" applyBorder="1" applyAlignment="1">
      <alignment horizontal="left" vertical="top" wrapText="1"/>
    </xf>
    <xf numFmtId="0" fontId="16" fillId="7" borderId="0" xfId="0" applyFont="1" applyFill="1" applyBorder="1" applyAlignment="1">
      <alignment horizontal="left" vertical="top" wrapText="1"/>
    </xf>
    <xf numFmtId="0" fontId="16" fillId="7" borderId="32" xfId="0" applyFont="1" applyFill="1" applyBorder="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2" borderId="20" xfId="0" applyFont="1" applyFill="1" applyBorder="1" applyAlignment="1">
      <alignment horizontal="left" vertical="top" wrapText="1"/>
    </xf>
    <xf numFmtId="0" fontId="0" fillId="2" borderId="15"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19" xfId="0" applyFont="1" applyFill="1" applyBorder="1" applyAlignment="1">
      <alignment horizontal="left" vertical="top" wrapText="1"/>
    </xf>
    <xf numFmtId="0" fontId="1" fillId="4" borderId="11"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1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8" xfId="0" applyFont="1"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8" xfId="0" applyFill="1" applyBorder="1" applyAlignment="1">
      <alignment horizontal="center" vertical="center"/>
    </xf>
    <xf numFmtId="0" fontId="0" fillId="0" borderId="16" xfId="0" applyBorder="1" applyAlignment="1">
      <alignment horizontal="center" vertical="center"/>
    </xf>
    <xf numFmtId="167" fontId="0" fillId="4" borderId="12" xfId="0" applyNumberFormat="1" applyFont="1" applyFill="1" applyBorder="1" applyAlignment="1">
      <alignment horizontal="center" vertical="center"/>
    </xf>
    <xf numFmtId="167" fontId="0" fillId="4" borderId="13" xfId="0" applyNumberFormat="1" applyFont="1" applyFill="1" applyBorder="1" applyAlignment="1">
      <alignment horizontal="center" vertical="center"/>
    </xf>
    <xf numFmtId="167" fontId="0" fillId="4" borderId="14" xfId="0" applyNumberFormat="1" applyFont="1" applyFill="1" applyBorder="1" applyAlignment="1">
      <alignment horizontal="center" vertical="center"/>
    </xf>
    <xf numFmtId="168" fontId="0" fillId="4" borderId="12" xfId="0" applyNumberFormat="1" applyFont="1" applyFill="1" applyBorder="1" applyAlignment="1">
      <alignment vertical="center"/>
    </xf>
    <xf numFmtId="168" fontId="0" fillId="4" borderId="13" xfId="0" applyNumberFormat="1" applyFont="1" applyFill="1" applyBorder="1" applyAlignment="1">
      <alignment vertical="center"/>
    </xf>
    <xf numFmtId="168" fontId="0" fillId="4" borderId="14" xfId="0" applyNumberFormat="1" applyFont="1" applyFill="1" applyBorder="1" applyAlignment="1">
      <alignment vertical="center"/>
    </xf>
    <xf numFmtId="166" fontId="0" fillId="4" borderId="12" xfId="0" applyNumberFormat="1" applyFont="1" applyFill="1" applyBorder="1" applyAlignment="1">
      <alignment horizontal="center" vertical="center"/>
    </xf>
    <xf numFmtId="166" fontId="0" fillId="4" borderId="13" xfId="0" applyNumberFormat="1" applyFont="1" applyFill="1" applyBorder="1" applyAlignment="1">
      <alignment horizontal="center" vertical="center"/>
    </xf>
    <xf numFmtId="166" fontId="0" fillId="4" borderId="14" xfId="0" applyNumberFormat="1" applyFont="1" applyFill="1" applyBorder="1" applyAlignment="1">
      <alignment horizontal="center" vertical="center"/>
    </xf>
    <xf numFmtId="166" fontId="0" fillId="0" borderId="20" xfId="0" applyNumberFormat="1" applyFont="1" applyFill="1" applyBorder="1" applyAlignment="1">
      <alignment horizontal="center" vertical="center"/>
    </xf>
    <xf numFmtId="166" fontId="0" fillId="0" borderId="15" xfId="0" applyNumberFormat="1" applyFont="1" applyFill="1" applyBorder="1" applyAlignment="1">
      <alignment horizontal="center" vertical="center"/>
    </xf>
    <xf numFmtId="166" fontId="0" fillId="0" borderId="24" xfId="0" applyNumberFormat="1" applyFont="1" applyFill="1" applyBorder="1" applyAlignment="1">
      <alignment horizontal="center" vertical="center"/>
    </xf>
    <xf numFmtId="166" fontId="0" fillId="0" borderId="21" xfId="0" applyNumberFormat="1" applyFont="1" applyFill="1" applyBorder="1" applyAlignment="1">
      <alignment horizontal="center" vertical="center"/>
    </xf>
    <xf numFmtId="166" fontId="0" fillId="0" borderId="0" xfId="0" applyNumberFormat="1" applyFont="1" applyFill="1" applyBorder="1" applyAlignment="1">
      <alignment horizontal="center" vertical="center"/>
    </xf>
    <xf numFmtId="166" fontId="0" fillId="0" borderId="32" xfId="0" applyNumberFormat="1" applyFont="1" applyFill="1" applyBorder="1" applyAlignment="1">
      <alignment horizontal="center" vertical="center"/>
    </xf>
    <xf numFmtId="166" fontId="0" fillId="0" borderId="18" xfId="0" applyNumberFormat="1"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166" fontId="5" fillId="8" borderId="12" xfId="0" applyNumberFormat="1" applyFont="1" applyFill="1" applyBorder="1" applyAlignment="1">
      <alignment horizontal="center" vertical="center"/>
    </xf>
    <xf numFmtId="166" fontId="5" fillId="8" borderId="13" xfId="0" applyNumberFormat="1" applyFont="1" applyFill="1" applyBorder="1" applyAlignment="1">
      <alignment horizontal="center" vertical="center"/>
    </xf>
    <xf numFmtId="166" fontId="5" fillId="8" borderId="14" xfId="0" applyNumberFormat="1" applyFont="1" applyFill="1" applyBorder="1" applyAlignment="1">
      <alignment horizontal="center" vertical="center"/>
    </xf>
    <xf numFmtId="166" fontId="0" fillId="6" borderId="21" xfId="0" applyNumberFormat="1" applyFont="1" applyFill="1" applyBorder="1" applyAlignment="1">
      <alignment horizontal="center" vertical="center"/>
    </xf>
    <xf numFmtId="166" fontId="0" fillId="6" borderId="32" xfId="0" applyNumberFormat="1" applyFont="1" applyFill="1" applyBorder="1" applyAlignment="1">
      <alignment horizontal="center" vertical="center"/>
    </xf>
    <xf numFmtId="0" fontId="0" fillId="0" borderId="15"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0" borderId="15" xfId="0" applyFont="1" applyFill="1" applyBorder="1" applyAlignment="1">
      <alignment horizontal="left" vertical="top"/>
    </xf>
    <xf numFmtId="0" fontId="0" fillId="0" borderId="24" xfId="0" applyFont="1" applyFill="1" applyBorder="1" applyAlignment="1">
      <alignment horizontal="left" vertical="top"/>
    </xf>
    <xf numFmtId="0" fontId="0" fillId="0" borderId="21" xfId="0" applyFont="1" applyFill="1" applyBorder="1" applyAlignment="1">
      <alignment horizontal="left" vertical="top"/>
    </xf>
    <xf numFmtId="0" fontId="0" fillId="0" borderId="0" xfId="0" applyFont="1" applyFill="1" applyBorder="1" applyAlignment="1">
      <alignment horizontal="left" vertical="top"/>
    </xf>
    <xf numFmtId="0" fontId="0" fillId="0" borderId="32" xfId="0" applyFont="1" applyFill="1" applyBorder="1" applyAlignment="1">
      <alignment horizontal="left" vertical="top"/>
    </xf>
    <xf numFmtId="0" fontId="0" fillId="0" borderId="18" xfId="0" applyFont="1" applyFill="1" applyBorder="1" applyAlignment="1">
      <alignment horizontal="left" vertical="top"/>
    </xf>
    <xf numFmtId="0" fontId="0" fillId="0" borderId="19" xfId="0" applyFont="1" applyFill="1" applyBorder="1" applyAlignment="1">
      <alignment horizontal="left" vertical="top"/>
    </xf>
    <xf numFmtId="0" fontId="0" fillId="0" borderId="28" xfId="0" applyFont="1" applyFill="1" applyBorder="1" applyAlignment="1">
      <alignment horizontal="left" vertical="top"/>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8" xfId="0" applyFont="1" applyFill="1" applyBorder="1" applyAlignment="1">
      <alignment horizontal="left" vertical="top" wrapText="1"/>
    </xf>
    <xf numFmtId="0" fontId="1" fillId="2" borderId="11"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17" xfId="0" applyFont="1" applyFill="1" applyBorder="1" applyAlignment="1">
      <alignment horizontal="center" vertical="top" wrapText="1"/>
    </xf>
    <xf numFmtId="0" fontId="0" fillId="0" borderId="20"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2" xfId="0" applyFont="1" applyFill="1" applyBorder="1" applyAlignment="1">
      <alignment horizontal="left" vertical="top" wrapText="1"/>
    </xf>
    <xf numFmtId="0" fontId="23" fillId="0" borderId="20" xfId="0" applyFont="1" applyBorder="1" applyAlignment="1">
      <alignment horizontal="center"/>
    </xf>
    <xf numFmtId="0" fontId="23" fillId="0" borderId="24" xfId="0" applyFont="1" applyBorder="1" applyAlignment="1">
      <alignment horizontal="center"/>
    </xf>
    <xf numFmtId="0" fontId="1" fillId="0" borderId="21" xfId="0" applyFont="1" applyBorder="1" applyAlignment="1">
      <alignment horizontal="center"/>
    </xf>
    <xf numFmtId="0" fontId="1" fillId="0" borderId="32" xfId="0" applyFont="1" applyBorder="1" applyAlignment="1">
      <alignment horizontal="center"/>
    </xf>
    <xf numFmtId="0" fontId="1" fillId="4" borderId="12" xfId="0" applyFont="1" applyFill="1" applyBorder="1" applyAlignment="1">
      <alignment horizontal="center" vertical="center"/>
    </xf>
    <xf numFmtId="0" fontId="1" fillId="4" borderId="14" xfId="0" applyFont="1" applyFill="1" applyBorder="1" applyAlignment="1">
      <alignment horizontal="center" vertical="center"/>
    </xf>
    <xf numFmtId="0" fontId="11" fillId="5" borderId="21" xfId="0" applyFont="1" applyFill="1"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47" xfId="0"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3" fillId="0" borderId="12" xfId="0" applyFont="1" applyFill="1" applyBorder="1" applyAlignment="1">
      <alignment horizontal="center" vertical="top" wrapText="1"/>
    </xf>
    <xf numFmtId="0" fontId="23" fillId="0" borderId="13" xfId="0" applyFont="1" applyFill="1" applyBorder="1" applyAlignment="1">
      <alignment horizontal="center" vertical="top" wrapText="1"/>
    </xf>
    <xf numFmtId="0" fontId="23" fillId="0" borderId="14" xfId="0" applyFont="1" applyFill="1" applyBorder="1" applyAlignment="1">
      <alignment horizontal="center" vertical="top" wrapText="1"/>
    </xf>
    <xf numFmtId="166" fontId="0" fillId="4" borderId="37" xfId="0" applyNumberFormat="1" applyFont="1" applyFill="1" applyBorder="1" applyAlignment="1">
      <alignment horizontal="center" vertical="center"/>
    </xf>
    <xf numFmtId="166" fontId="0" fillId="4" borderId="38" xfId="0" applyNumberFormat="1" applyFont="1" applyFill="1" applyBorder="1" applyAlignment="1">
      <alignment horizontal="center" vertical="center"/>
    </xf>
    <xf numFmtId="166" fontId="0" fillId="4" borderId="39" xfId="0" applyNumberFormat="1" applyFont="1" applyFill="1" applyBorder="1" applyAlignment="1">
      <alignment horizontal="center" vertical="center"/>
    </xf>
    <xf numFmtId="166" fontId="0" fillId="4" borderId="21" xfId="0" applyNumberFormat="1" applyFont="1" applyFill="1" applyBorder="1" applyAlignment="1">
      <alignment horizontal="center" vertical="center"/>
    </xf>
    <xf numFmtId="166" fontId="0" fillId="4" borderId="0" xfId="0" applyNumberFormat="1" applyFont="1" applyFill="1" applyBorder="1" applyAlignment="1">
      <alignment horizontal="center" vertical="center"/>
    </xf>
    <xf numFmtId="166" fontId="0" fillId="4" borderId="32" xfId="0" applyNumberFormat="1" applyFont="1" applyFill="1" applyBorder="1" applyAlignment="1">
      <alignment horizontal="center" vertical="center"/>
    </xf>
    <xf numFmtId="166" fontId="0" fillId="4" borderId="44" xfId="0" applyNumberFormat="1" applyFont="1" applyFill="1" applyBorder="1" applyAlignment="1">
      <alignment horizontal="center" vertical="center"/>
    </xf>
    <xf numFmtId="166" fontId="0" fillId="4" borderId="45" xfId="0" applyNumberFormat="1" applyFont="1" applyFill="1" applyBorder="1" applyAlignment="1">
      <alignment horizontal="center" vertical="center"/>
    </xf>
    <xf numFmtId="166" fontId="0" fillId="4" borderId="46" xfId="0" applyNumberFormat="1" applyFont="1" applyFill="1" applyBorder="1" applyAlignment="1">
      <alignment horizontal="center" vertical="center"/>
    </xf>
    <xf numFmtId="0" fontId="0" fillId="0" borderId="4" xfId="0" applyFont="1" applyBorder="1" applyAlignment="1">
      <alignment horizontal="center" vertical="center"/>
    </xf>
    <xf numFmtId="0" fontId="0" fillId="0" borderId="40" xfId="0" applyFont="1" applyBorder="1" applyAlignment="1">
      <alignment horizontal="center" vertical="center"/>
    </xf>
    <xf numFmtId="167" fontId="0" fillId="4" borderId="5" xfId="0" applyNumberFormat="1" applyFont="1" applyFill="1" applyBorder="1" applyAlignment="1">
      <alignment horizontal="center" vertical="center"/>
    </xf>
    <xf numFmtId="167" fontId="0" fillId="4" borderId="25" xfId="0" applyNumberFormat="1" applyFont="1" applyFill="1" applyBorder="1" applyAlignment="1">
      <alignment horizontal="center" vertical="center"/>
    </xf>
    <xf numFmtId="167" fontId="0" fillId="4" borderId="41" xfId="0" applyNumberFormat="1" applyFont="1" applyFill="1" applyBorder="1" applyAlignment="1">
      <alignment horizontal="center" vertical="center"/>
    </xf>
    <xf numFmtId="167" fontId="0" fillId="4" borderId="42" xfId="0" applyNumberFormat="1" applyFont="1" applyFill="1" applyBorder="1" applyAlignment="1">
      <alignment horizontal="center" vertical="center"/>
    </xf>
    <xf numFmtId="166" fontId="0" fillId="4" borderId="33" xfId="0" applyNumberFormat="1" applyFont="1" applyFill="1" applyBorder="1" applyAlignment="1">
      <alignment horizontal="center" vertical="center"/>
    </xf>
    <xf numFmtId="166" fontId="0" fillId="4" borderId="43" xfId="0" applyNumberFormat="1" applyFont="1" applyFill="1" applyBorder="1" applyAlignment="1">
      <alignment horizontal="center" vertical="center"/>
    </xf>
    <xf numFmtId="0" fontId="9" fillId="0" borderId="20" xfId="0" applyFont="1" applyFill="1" applyBorder="1" applyAlignment="1">
      <alignment vertical="top" wrapText="1"/>
    </xf>
    <xf numFmtId="0" fontId="9" fillId="0" borderId="15" xfId="0" applyFont="1" applyFill="1" applyBorder="1" applyAlignment="1">
      <alignment vertical="top" wrapText="1"/>
    </xf>
    <xf numFmtId="0" fontId="9" fillId="0" borderId="24" xfId="0" applyFont="1" applyFill="1" applyBorder="1" applyAlignment="1">
      <alignment vertical="top" wrapText="1"/>
    </xf>
    <xf numFmtId="0" fontId="9" fillId="0" borderId="21" xfId="0" applyFont="1" applyFill="1" applyBorder="1" applyAlignment="1">
      <alignment vertical="top" wrapText="1"/>
    </xf>
    <xf numFmtId="0" fontId="9" fillId="0" borderId="0" xfId="0" applyFont="1" applyFill="1" applyBorder="1" applyAlignment="1">
      <alignment vertical="top" wrapText="1"/>
    </xf>
    <xf numFmtId="0" fontId="9" fillId="0" borderId="32" xfId="0" applyFont="1" applyFill="1" applyBorder="1" applyAlignment="1">
      <alignment vertical="top" wrapText="1"/>
    </xf>
    <xf numFmtId="0" fontId="9" fillId="0" borderId="18" xfId="0" applyFont="1" applyFill="1" applyBorder="1" applyAlignment="1">
      <alignment vertical="top" wrapText="1"/>
    </xf>
    <xf numFmtId="0" fontId="9" fillId="0" borderId="19" xfId="0" applyFont="1" applyFill="1" applyBorder="1" applyAlignment="1">
      <alignment vertical="top" wrapText="1"/>
    </xf>
    <xf numFmtId="0" fontId="9" fillId="0" borderId="28" xfId="0" applyFont="1" applyFill="1" applyBorder="1" applyAlignment="1">
      <alignment vertical="top" wrapText="1"/>
    </xf>
    <xf numFmtId="0" fontId="0" fillId="0" borderId="14" xfId="0" applyBorder="1" applyAlignment="1">
      <alignment horizontal="center" vertical="center"/>
    </xf>
    <xf numFmtId="166" fontId="0" fillId="0" borderId="30" xfId="0" applyNumberFormat="1" applyFont="1" applyFill="1" applyBorder="1" applyAlignment="1">
      <alignment horizontal="center" vertical="center"/>
    </xf>
    <xf numFmtId="166" fontId="0" fillId="0" borderId="5" xfId="0" applyNumberFormat="1" applyFont="1" applyFill="1" applyBorder="1" applyAlignment="1">
      <alignment horizontal="center" vertical="center"/>
    </xf>
    <xf numFmtId="166" fontId="0" fillId="0" borderId="6" xfId="0" applyNumberFormat="1" applyFont="1" applyFill="1" applyBorder="1" applyAlignment="1">
      <alignment horizontal="center" vertical="center"/>
    </xf>
    <xf numFmtId="166" fontId="0" fillId="0" borderId="31" xfId="0" applyNumberFormat="1" applyFont="1" applyFill="1" applyBorder="1" applyAlignment="1">
      <alignment horizontal="center" vertical="center"/>
    </xf>
    <xf numFmtId="166" fontId="0" fillId="0" borderId="8" xfId="0" applyNumberFormat="1" applyFont="1" applyFill="1" applyBorder="1" applyAlignment="1">
      <alignment horizontal="center" vertical="center"/>
    </xf>
    <xf numFmtId="166" fontId="0" fillId="0" borderId="9" xfId="0" applyNumberFormat="1" applyFont="1" applyFill="1" applyBorder="1" applyAlignment="1">
      <alignment horizontal="center" vertical="center"/>
    </xf>
    <xf numFmtId="0" fontId="0" fillId="0" borderId="7" xfId="0" applyFont="1" applyBorder="1" applyAlignment="1">
      <alignment horizontal="center" vertical="center"/>
    </xf>
    <xf numFmtId="167" fontId="0" fillId="4" borderId="8" xfId="0" applyNumberFormat="1" applyFont="1" applyFill="1" applyBorder="1" applyAlignment="1">
      <alignment horizontal="center" vertical="center"/>
    </xf>
    <xf numFmtId="167" fontId="0" fillId="4" borderId="26" xfId="0" applyNumberFormat="1" applyFont="1" applyFill="1" applyBorder="1" applyAlignment="1">
      <alignment horizontal="center" vertical="center"/>
    </xf>
    <xf numFmtId="166" fontId="0" fillId="4" borderId="34" xfId="0" applyNumberFormat="1" applyFont="1" applyFill="1" applyBorder="1" applyAlignment="1">
      <alignment horizontal="center" vertical="center"/>
    </xf>
    <xf numFmtId="0" fontId="0" fillId="0" borderId="12" xfId="0" applyFont="1" applyFill="1" applyBorder="1" applyAlignment="1">
      <alignment horizontal="left" vertical="top" wrapText="1"/>
    </xf>
    <xf numFmtId="0" fontId="6" fillId="0" borderId="11"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19</xdr:row>
      <xdr:rowOff>161925</xdr:rowOff>
    </xdr:from>
    <xdr:to>
      <xdr:col>6</xdr:col>
      <xdr:colOff>117475</xdr:colOff>
      <xdr:row>35</xdr:row>
      <xdr:rowOff>174625</xdr:rowOff>
    </xdr:to>
    <xdr:pic>
      <xdr:nvPicPr>
        <xdr:cNvPr id="5" name="Imag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0" y="5114925"/>
          <a:ext cx="3784600" cy="306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9525</xdr:rowOff>
    </xdr:from>
    <xdr:to>
      <xdr:col>5</xdr:col>
      <xdr:colOff>0</xdr:colOff>
      <xdr:row>86</xdr:row>
      <xdr:rowOff>0</xdr:rowOff>
    </xdr:to>
    <xdr:sp macro="" textlink="">
      <xdr:nvSpPr>
        <xdr:cNvPr id="2" name="ZoneTexte 1">
          <a:extLst>
            <a:ext uri="{FF2B5EF4-FFF2-40B4-BE49-F238E27FC236}">
              <a16:creationId xmlns:a16="http://schemas.microsoft.com/office/drawing/2014/main" xmlns="" id="{00000000-0008-0000-0100-000002000000}"/>
            </a:ext>
          </a:extLst>
        </xdr:cNvPr>
        <xdr:cNvSpPr txBox="1"/>
      </xdr:nvSpPr>
      <xdr:spPr>
        <a:xfrm>
          <a:off x="0" y="4743450"/>
          <a:ext cx="11296650" cy="1180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auto" hangingPunct="1"/>
          <a:r>
            <a:rPr lang="fr-BE" sz="1100" b="1" u="none" strike="noStrike">
              <a:solidFill>
                <a:schemeClr val="dk1"/>
              </a:solidFill>
              <a:effectLst/>
              <a:latin typeface="+mn-lt"/>
              <a:ea typeface="+mn-ea"/>
              <a:cs typeface="+mn-cs"/>
            </a:rPr>
            <a:t> </a:t>
          </a:r>
          <a:endParaRPr lang="fr-BE" sz="1100">
            <a:solidFill>
              <a:schemeClr val="dk1"/>
            </a:solidFill>
            <a:effectLst/>
            <a:latin typeface="+mn-lt"/>
            <a:ea typeface="+mn-ea"/>
            <a:cs typeface="+mn-cs"/>
          </a:endParaRPr>
        </a:p>
        <a:p>
          <a:pPr fontAlgn="auto" hangingPunct="1"/>
          <a:r>
            <a:rPr lang="fr-BE" sz="1100" b="1" u="sng">
              <a:solidFill>
                <a:schemeClr val="dk1"/>
              </a:solidFill>
              <a:effectLst/>
              <a:latin typeface="+mn-lt"/>
              <a:ea typeface="+mn-ea"/>
              <a:cs typeface="+mn-cs"/>
            </a:rPr>
            <a:t>Remarques</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b="1" u="sng">
              <a:solidFill>
                <a:schemeClr val="dk1"/>
              </a:solidFill>
              <a:effectLst/>
              <a:latin typeface="+mn-lt"/>
              <a:ea typeface="+mn-ea"/>
              <a:cs typeface="+mn-cs"/>
            </a:rPr>
            <a:t>Etude d’orientation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est applicable sur demande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pour tout projet de nouveau raccordement (prélèvement et/ou production avec ou sans injection)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pour tout projet de modification d’un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permet d’informer le demandeur selon le cas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la faisabilité de la demande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l’estimation du coût des travaux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l’estimation du délai de réalisation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schéma de raccordement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prescriptions techniques.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Ces informations permettront au demandeur d’évaluer la rentabilité de son projet.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est </a:t>
          </a:r>
          <a:r>
            <a:rPr lang="fr-BE" sz="1100" b="1">
              <a:solidFill>
                <a:schemeClr val="dk1"/>
              </a:solidFill>
              <a:effectLst/>
              <a:latin typeface="+mn-lt"/>
              <a:ea typeface="+mn-ea"/>
              <a:cs typeface="+mn-cs"/>
            </a:rPr>
            <a:t>facultative</a:t>
          </a:r>
          <a:r>
            <a:rPr lang="fr-BE" sz="1100">
              <a:solidFill>
                <a:schemeClr val="dk1"/>
              </a:solidFill>
              <a:effectLst/>
              <a:latin typeface="+mn-lt"/>
              <a:ea typeface="+mn-ea"/>
              <a:cs typeface="+mn-cs"/>
            </a:rPr>
            <a:t> et </a:t>
          </a:r>
          <a:r>
            <a:rPr lang="fr-BE" sz="1100" b="1">
              <a:solidFill>
                <a:schemeClr val="dk1"/>
              </a:solidFill>
              <a:effectLst/>
              <a:latin typeface="+mn-lt"/>
              <a:ea typeface="+mn-ea"/>
              <a:cs typeface="+mn-cs"/>
            </a:rPr>
            <a:t>payante.</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coût de l’étude d’orientation est variable selon la puissance finale de prélèvement et/ou de production avec ou sans injection  demandée pour un nouveau raccordement ou pour 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paiement des frais d’étude conditionne le lancement de l’étude d'orientation.</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résultat de l’étude est communiqué par écrit au demandeur. Il n’engage nullement ni GRD, ni le demandeur.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détaillée pour autant que la demande d’étude détaillée concerne un projet identique à celui étudié lors de l’étude d’orientation.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a:solidFill>
                <a:schemeClr val="dk1"/>
              </a:solidFill>
              <a:effectLst/>
              <a:latin typeface="+mn-lt"/>
              <a:ea typeface="+mn-ea"/>
              <a:cs typeface="+mn-cs"/>
            </a:rPr>
            <a:t>Règles particulières d’application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Si la même demande est introduite plusieurs fois (ex. : plusieurs fournisseurs ou installateurs, bureaux d’études), le montant de l’étude sera facturé autant de fois qu’il y a de demandeurs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En cas de demande simultanée pour une puissance de prélèvement et une puissance de production, le coût des frais d'étude à appliquer correspond au coût le plus élevé entre le prélèvement et la production avec ou sans injection.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u="sng">
              <a:solidFill>
                <a:schemeClr val="dk1"/>
              </a:solidFill>
              <a:effectLst/>
              <a:latin typeface="+mn-lt"/>
              <a:ea typeface="+mn-ea"/>
              <a:cs typeface="+mn-cs"/>
            </a:rPr>
            <a:t>Etude de détail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de détail est </a:t>
          </a:r>
          <a:r>
            <a:rPr lang="fr-BE" sz="1100" b="1">
              <a:solidFill>
                <a:schemeClr val="dk1"/>
              </a:solidFill>
              <a:effectLst/>
              <a:latin typeface="+mn-lt"/>
              <a:ea typeface="+mn-ea"/>
              <a:cs typeface="+mn-cs"/>
            </a:rPr>
            <a:t>obligatoire</a:t>
          </a:r>
          <a:r>
            <a:rPr lang="fr-BE" sz="1100">
              <a:solidFill>
                <a:schemeClr val="dk1"/>
              </a:solidFill>
              <a:effectLst/>
              <a:latin typeface="+mn-lt"/>
              <a:ea typeface="+mn-ea"/>
              <a:cs typeface="+mn-cs"/>
            </a:rPr>
            <a:t> et </a:t>
          </a:r>
          <a:r>
            <a:rPr lang="fr-BE" sz="1100" b="1">
              <a:solidFill>
                <a:schemeClr val="dk1"/>
              </a:solidFill>
              <a:effectLst/>
              <a:latin typeface="+mn-lt"/>
              <a:ea typeface="+mn-ea"/>
              <a:cs typeface="+mn-cs"/>
            </a:rPr>
            <a:t>payante</a:t>
          </a:r>
          <a:r>
            <a:rPr lang="fr-BE" sz="1100">
              <a:solidFill>
                <a:schemeClr val="dk1"/>
              </a:solidFill>
              <a:effectLst/>
              <a:latin typeface="+mn-lt"/>
              <a:ea typeface="+mn-ea"/>
              <a:cs typeface="+mn-cs"/>
            </a:rPr>
            <a:t> pour les cas suivants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Lors d’une demande d’un nouveau raccordement d’un bâtiment, d’un équipement technique ou assimilé</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Nécessitant une puissance totale contractuelle en prélèvement &gt; 56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Situé hors zone d’habitat ou à plus de 100 m d’une habitation en zone d’extension d’habitat, nécessitant éventuellement une extension ou un renforcement du réseau (quelle que soit la puissance demandée)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Equipé d’une production décentralisée d’électricité d'une puissance &gt; 10 kVA avec injection ou non sur le réseau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Lors d’une demande de modification d’un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en prélèvement dont la puissance finale &gt; 56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en prélèvement sur un raccordement MT ou TRANS-MT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de la production (avec ou sans injection sur le réseau) dont la puissance finale injectée &gt; 10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Situé hors zone d’habitat ou à plus de 100 m d’une habitation en zone d’extension d’habitat (quelle que soit la puissance demandée).</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de détail permet d’informer le demandeur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coût des travaux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délai de réalisation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conditions de l’offre de prix établie (validité ....,)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prescriptions techniques et administratives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conditions du contrat de raccordement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schéma de raccordement.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coût de l’étude de détail est variable selon la puissance de prélèvement et/ou de production (avec ou sans injection) demandée pour un nouveau raccordement ou pour 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paiement des frais d’étude conditionne le lancement de l’étude de détails.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Les frais d’étude de détails sont toujours dus que les travaux soient réalisés ou non.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a:solidFill>
                <a:schemeClr val="dk1"/>
              </a:solidFill>
              <a:effectLst/>
              <a:latin typeface="+mn-lt"/>
              <a:ea typeface="+mn-ea"/>
              <a:cs typeface="+mn-cs"/>
            </a:rPr>
            <a:t>Règles particulières d’application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Si la même demande est introduite plusieurs fois (ex : plusieurs fournisseurs ou installateurs, bureaux d’études), le montant de l’étude sera facturé autant de fois qu’il y a de demandeurs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•Au cas où l’étude de détail reprendrait les mêmes paramètres que l’étude d’orientation, le montant payé par le demandeur pour l’étude d’orientation sera déduit de celui de l’étude de détail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demandes de raccordement pouvant mettre en œuvre sur un même site plusieurs raccordements de puissance et de type différents (ex : complexe commercial), les frais d’étude sont calculés sur base de  la puissance finale de prélèvement et/ou de production (avec ou sans injection) demandée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réactualisation des prix de l’offre avec modification des paramètres de la demande initiale et/ou modification de la solution technique, une nouvelle étude sera facturée et un nouveau contrat de raccordement sera établi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réactualisation des prix de l’offre sans modification des paramètres de la demande initiale et sans modification de la solution technique, seuls des frais d'adaptation de l'offre et du contrat de raccordement seront facturés.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En cas de demande simultanée pour une puissance de prélèvement et une puissance de production, le coût des frais d'étude à appliquer correspond au coût le plus élevé entre le prélèvement et la production avec ou sans injection.</a:t>
          </a:r>
        </a:p>
        <a:p>
          <a:endParaRPr lang="fr-B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848500</xdr:colOff>
      <xdr:row>29</xdr:row>
      <xdr:rowOff>152928</xdr:rowOff>
    </xdr:from>
    <xdr:to>
      <xdr:col>1</xdr:col>
      <xdr:colOff>6153283</xdr:colOff>
      <xdr:row>29</xdr:row>
      <xdr:rowOff>5061744</xdr:rowOff>
    </xdr:to>
    <xdr:pic>
      <xdr:nvPicPr>
        <xdr:cNvPr id="8" name="Picture 1">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06175" y="16764528"/>
          <a:ext cx="5304783" cy="4908816"/>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xdr:col>
          <xdr:colOff>1285875</xdr:colOff>
          <xdr:row>33</xdr:row>
          <xdr:rowOff>38100</xdr:rowOff>
        </xdr:from>
        <xdr:to>
          <xdr:col>1</xdr:col>
          <xdr:colOff>7058025</xdr:colOff>
          <xdr:row>51</xdr:row>
          <xdr:rowOff>95250</xdr:rowOff>
        </xdr:to>
        <xdr:sp macro="" textlink="">
          <xdr:nvSpPr>
            <xdr:cNvPr id="21508" name="Object 1" hidden="1">
              <a:extLst>
                <a:ext uri="{63B3BB69-23CF-44E3-9099-C40C66FF867C}">
                  <a14:compatExt spid="_x0000_s21508"/>
                </a:ext>
                <a:ext uri="{FF2B5EF4-FFF2-40B4-BE49-F238E27FC236}">
                  <a16:creationId xmlns:a16="http://schemas.microsoft.com/office/drawing/2014/main" xmlns="" id="{00000000-0008-0000-0200-000004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219076</xdr:rowOff>
    </xdr:from>
    <xdr:to>
      <xdr:col>7</xdr:col>
      <xdr:colOff>1057275</xdr:colOff>
      <xdr:row>5</xdr:row>
      <xdr:rowOff>1</xdr:rowOff>
    </xdr:to>
    <xdr:sp macro="" textlink="">
      <xdr:nvSpPr>
        <xdr:cNvPr id="2" name="ZoneTexte 1">
          <a:extLst>
            <a:ext uri="{FF2B5EF4-FFF2-40B4-BE49-F238E27FC236}">
              <a16:creationId xmlns:a16="http://schemas.microsoft.com/office/drawing/2014/main" xmlns="" id="{00000000-0008-0000-0500-000002000000}"/>
            </a:ext>
          </a:extLst>
        </xdr:cNvPr>
        <xdr:cNvSpPr txBox="1"/>
      </xdr:nvSpPr>
      <xdr:spPr>
        <a:xfrm>
          <a:off x="9525" y="219076"/>
          <a:ext cx="13773150" cy="101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BE" sz="1100" b="0" i="0" u="none" strike="noStrike" baseline="0">
              <a:solidFill>
                <a:schemeClr val="dk1"/>
              </a:solidFill>
              <a:latin typeface="+mn-lt"/>
              <a:ea typeface="+mn-ea"/>
              <a:cs typeface="+mn-cs"/>
            </a:rPr>
            <a:t>Le tarif de raccordement forfaitaire est d'application pour des raccordements en basse tension, conformes aux prescriptions techniques de REW, pour autant que le demandeur se soit occupé des fournitures et des travaux qui lui ont été demandés et que les prix de raccordement lui aient été confirmés par écrit par REW.</a:t>
          </a:r>
        </a:p>
        <a:p>
          <a:pPr algn="just"/>
          <a:r>
            <a:rPr lang="fr-BE" sz="1100" b="0" i="0" u="none" strike="noStrike" baseline="0">
              <a:solidFill>
                <a:schemeClr val="dk1"/>
              </a:solidFill>
              <a:latin typeface="+mn-lt"/>
              <a:ea typeface="+mn-ea"/>
              <a:cs typeface="+mn-cs"/>
            </a:rPr>
            <a:t>Les tarifs sont d'application tant pour le prélèvement que pour l'injection pour une intensité maximum de 250 A sous une tension inférieure ou égale à 1 kV.</a:t>
          </a:r>
        </a:p>
        <a:p>
          <a:pPr algn="just"/>
          <a:r>
            <a:rPr lang="fr-BE" sz="1100" b="0" i="0" u="none" strike="noStrike" baseline="0">
              <a:solidFill>
                <a:schemeClr val="dk1"/>
              </a:solidFill>
              <a:latin typeface="+mn-lt"/>
              <a:ea typeface="+mn-ea"/>
              <a:cs typeface="+mn-cs"/>
            </a:rPr>
            <a:t>Prix unitaires en Euros, hors TVA. Ces montants sont des interventions et ne donnent aucun droit de propriété sur les installations qui restent propriété de REW</a:t>
          </a:r>
        </a:p>
        <a:p>
          <a:pPr algn="just"/>
          <a:r>
            <a:rPr lang="fr-BE" sz="1100" b="0" i="0" u="none" strike="noStrike" baseline="0">
              <a:solidFill>
                <a:schemeClr val="dk1"/>
              </a:solidFill>
              <a:latin typeface="+mn-lt"/>
              <a:ea typeface="+mn-ea"/>
              <a:cs typeface="+mn-cs"/>
            </a:rPr>
            <a:t>Pour les nouveaux raccordements, les prescriptions Synergrid, notamment C1/107, C1/110, C1/117 et C10/11, et les compléments REW sont d'application.</a:t>
          </a:r>
          <a:endParaRPr lang="fr-BE" sz="1100"/>
        </a:p>
      </xdr:txBody>
    </xdr:sp>
    <xdr:clientData/>
  </xdr:twoCellAnchor>
  <xdr:twoCellAnchor>
    <xdr:from>
      <xdr:col>0</xdr:col>
      <xdr:colOff>47626</xdr:colOff>
      <xdr:row>8</xdr:row>
      <xdr:rowOff>9525</xdr:rowOff>
    </xdr:from>
    <xdr:to>
      <xdr:col>2</xdr:col>
      <xdr:colOff>2581275</xdr:colOff>
      <xdr:row>48</xdr:row>
      <xdr:rowOff>190500</xdr:rowOff>
    </xdr:to>
    <xdr:sp macro="" textlink="">
      <xdr:nvSpPr>
        <xdr:cNvPr id="3" name="ZoneTexte 2">
          <a:extLst>
            <a:ext uri="{FF2B5EF4-FFF2-40B4-BE49-F238E27FC236}">
              <a16:creationId xmlns:a16="http://schemas.microsoft.com/office/drawing/2014/main" xmlns="" id="{00000000-0008-0000-0500-000003000000}"/>
            </a:ext>
          </a:extLst>
        </xdr:cNvPr>
        <xdr:cNvSpPr txBox="1"/>
      </xdr:nvSpPr>
      <xdr:spPr>
        <a:xfrm>
          <a:off x="47626" y="1838325"/>
          <a:ext cx="4676774" cy="780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forfait comprend une quote-part pour couvrir les adaptations de réseau situées en amont du point d'accès.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Remarques: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protection,si:</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branchement et le module de comptage sont suffisants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réseau local est suffisant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disponibilité de capacité sur le réseau BT a été confirmée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Si ce n'est pas le cas, le renforcement sera traité comme un nouveau raccordement à l'exception du terme A où seul le supplément de puissance sera facturé.</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tarif est d'application avec un minimum de 56 kVA. Même si la puissance contractuelle souhaitée par le demandeur est inférieure à cette valeur, ce minimum lui sera facturé.</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De manière générale, au vu de la puissance demandée et en fonction de la configuration du réseau, REW peut exiger un raccordement au départ du réseau haute tension.	</a:t>
          </a:r>
        </a:p>
        <a:p>
          <a:endParaRPr lang="fr-BE" sz="1100"/>
        </a:p>
      </xdr:txBody>
    </xdr:sp>
    <xdr:clientData/>
  </xdr:twoCellAnchor>
  <xdr:twoCellAnchor>
    <xdr:from>
      <xdr:col>3</xdr:col>
      <xdr:colOff>47624</xdr:colOff>
      <xdr:row>8</xdr:row>
      <xdr:rowOff>47625</xdr:rowOff>
    </xdr:from>
    <xdr:to>
      <xdr:col>3</xdr:col>
      <xdr:colOff>4019549</xdr:colOff>
      <xdr:row>48</xdr:row>
      <xdr:rowOff>152400</xdr:rowOff>
    </xdr:to>
    <xdr:sp macro="" textlink="">
      <xdr:nvSpPr>
        <xdr:cNvPr id="4" name="ZoneTexte 3">
          <a:extLst>
            <a:ext uri="{FF2B5EF4-FFF2-40B4-BE49-F238E27FC236}">
              <a16:creationId xmlns:a16="http://schemas.microsoft.com/office/drawing/2014/main" xmlns="" id="{00000000-0008-0000-0500-000004000000}"/>
            </a:ext>
          </a:extLst>
        </xdr:cNvPr>
        <xdr:cNvSpPr txBox="1"/>
      </xdr:nvSpPr>
      <xdr:spPr>
        <a:xfrm>
          <a:off x="4924424" y="1876425"/>
          <a:ext cx="3971925" cy="772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comprend les travaux suivants réalisés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de câble dans des gaines d'attente, en tranchée ouverte par le client en domaine privé, du câble de raccordement (longueur max: 25 m entre le coffret de comptage et la limite de propriété privée/publique),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du matériel de fixation du câble au support, de la gaine rétractable et des accessoires,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du câble à l'intérieur de l'immeuble jusqu'au coffret de comptage (max 3 m),</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des fusibles pour la protection du câble de raccordement dans la cabine de distribution,</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 le raccordement du câble au sectionneur,</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 la fourniture et la pose de la réglette sur tableau général BT dans la cabine de distribution et le raccordement du câble.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ne comprend pas: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remplacement des pavages spéciaux,</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réalisation des niches de terrassement en terrain privé,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percée du mur extérieur pour le passage du câble d'alimentation et le ragréage après travaux,</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travaux de terrassement et le placement des gaines d'attente avec tire-fils en domaine privé perpendiculairement à la voirie.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travail peut être exécuté par REW moyennant un supplément de prix présenté en Divers.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Non compris dans le forfait, mais réalisé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mètres de câbles supplémentaires en domaine privé (&gt; 25 m), - </a:t>
          </a:r>
          <a:r>
            <a:rPr lang="fr-BE" sz="1100" b="0" i="0" u="none" strike="noStrike" baseline="0">
              <a:solidFill>
                <a:sysClr val="windowText" lastClr="000000"/>
              </a:solidFill>
              <a:latin typeface="+mn-lt"/>
              <a:ea typeface="+mn-ea"/>
              <a:cs typeface="+mn-cs"/>
            </a:rPr>
            <a:t>la fourniture et pose du câble de liaison entre le compteur et le tableau basse tension de la cabine de distribution.</a:t>
          </a:r>
          <a:endParaRPr lang="fr-BE" sz="1100">
            <a:solidFill>
              <a:sysClr val="windowText" lastClr="000000"/>
            </a:solidFill>
          </a:endParaRPr>
        </a:p>
      </xdr:txBody>
    </xdr:sp>
    <xdr:clientData/>
  </xdr:twoCellAnchor>
  <xdr:twoCellAnchor>
    <xdr:from>
      <xdr:col>4</xdr:col>
      <xdr:colOff>38100</xdr:colOff>
      <xdr:row>8</xdr:row>
      <xdr:rowOff>57150</xdr:rowOff>
    </xdr:from>
    <xdr:to>
      <xdr:col>5</xdr:col>
      <xdr:colOff>3219450</xdr:colOff>
      <xdr:row>48</xdr:row>
      <xdr:rowOff>152400</xdr:rowOff>
    </xdr:to>
    <xdr:sp macro="" textlink="">
      <xdr:nvSpPr>
        <xdr:cNvPr id="5" name="ZoneTexte 4">
          <a:extLst>
            <a:ext uri="{FF2B5EF4-FFF2-40B4-BE49-F238E27FC236}">
              <a16:creationId xmlns:a16="http://schemas.microsoft.com/office/drawing/2014/main" xmlns="" id="{00000000-0008-0000-0500-000005000000}"/>
            </a:ext>
          </a:extLst>
        </xdr:cNvPr>
        <xdr:cNvSpPr txBox="1"/>
      </xdr:nvSpPr>
      <xdr:spPr>
        <a:xfrm>
          <a:off x="9039225" y="1885950"/>
          <a:ext cx="3724275" cy="771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comprend les travaux suivants réalisés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mise à disposition des impulsions pour l'utilisateur de réseau,</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du coffret de comptage pré-câblé et équipé d’un disjoncteur de calibre égal à la puissance contractuelle demandée et des transformateurs de courant,</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connexion du câble de l'installation du client,</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premier contrôle avant mise en service,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première mise en service.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ne comprend pas: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redevance de location pour le compteur,</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pose du coffret pré-câblé,- la réalisation de la liaison du coffret au tableau divisionnaire,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l'inspection de l'installation en vue de sa réception par un organisme agréé et de sa mise en service,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contrôles avant mise en service supplémentaires.</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Remarques: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L'ensemble des prescriptions techniques établies parREW doit être respecté.Le compteur sera installé dans un emplacement sec et facile d'accès aussi proche que possible de la voie publique chez l'utilisateur de réseau.</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Les compteurs restent propriété de REW. Les comptages sont mesurés en basse tension.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Pour des puissances ≥ 100 kVA: comptage de type AMR (télérelève quotidienne). Pour des puissances &lt; 100 kVA: comptage de type TMMR (télérelève mensuelle).	</a:t>
          </a:r>
        </a:p>
        <a:p>
          <a:endParaRPr lang="fr-B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1</xdr:row>
      <xdr:rowOff>22411</xdr:rowOff>
    </xdr:from>
    <xdr:to>
      <xdr:col>7</xdr:col>
      <xdr:colOff>1568823</xdr:colOff>
      <xdr:row>4</xdr:row>
      <xdr:rowOff>168088</xdr:rowOff>
    </xdr:to>
    <xdr:sp macro="" textlink="">
      <xdr:nvSpPr>
        <xdr:cNvPr id="2" name="ZoneTexte 1">
          <a:extLst>
            <a:ext uri="{FF2B5EF4-FFF2-40B4-BE49-F238E27FC236}">
              <a16:creationId xmlns:a16="http://schemas.microsoft.com/office/drawing/2014/main" xmlns="" id="{00000000-0008-0000-0600-000002000000}"/>
            </a:ext>
          </a:extLst>
        </xdr:cNvPr>
        <xdr:cNvSpPr txBox="1"/>
      </xdr:nvSpPr>
      <xdr:spPr>
        <a:xfrm>
          <a:off x="33618" y="257735"/>
          <a:ext cx="19262911" cy="717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a:t>Le tarif de raccordement est d'application pour des raccordements au réseau moyenne tension, conformes aux prescriptions techniques de REW, pour autant que le demandeur se soit occupé des fournitures et des travaux préparatoires qui lui ont été demandés et que les prix de raccordement lui aient été confirmés par écrit par REW.</a:t>
          </a:r>
        </a:p>
        <a:p>
          <a:r>
            <a:rPr lang="fr-BE" sz="1100" b="0" i="0" u="none" strike="noStrike">
              <a:solidFill>
                <a:schemeClr val="dk1"/>
              </a:solidFill>
              <a:effectLst/>
              <a:latin typeface="+mn-lt"/>
              <a:ea typeface="+mn-ea"/>
              <a:cs typeface="+mn-cs"/>
            </a:rPr>
            <a:t>Les tarifs sont applicables tant pour le prélèvement que pour l'injection.Prix unitaires en Euros, hors TVA. Ces montants sont des interventions et ne donnent aucun droit de propriété sur les installations qui restent propriété de REW.</a:t>
          </a:r>
          <a:r>
            <a:rPr lang="fr-BE"/>
            <a:t> </a:t>
          </a:r>
        </a:p>
        <a:p>
          <a:r>
            <a:rPr lang="fr-BE" sz="1100" b="0" i="0" u="none" strike="noStrike">
              <a:solidFill>
                <a:schemeClr val="dk1"/>
              </a:solidFill>
              <a:effectLst/>
              <a:latin typeface="+mn-lt"/>
              <a:ea typeface="+mn-ea"/>
              <a:cs typeface="+mn-cs"/>
            </a:rPr>
            <a:t>Les prescriptions Synergrid et les compléments REW sont d'application.</a:t>
          </a:r>
          <a:r>
            <a:rPr lang="fr-BE"/>
            <a:t> </a:t>
          </a:r>
          <a:endParaRPr lang="fr-BE" sz="1100"/>
        </a:p>
      </xdr:txBody>
    </xdr:sp>
    <xdr:clientData/>
  </xdr:twoCellAnchor>
  <xdr:twoCellAnchor>
    <xdr:from>
      <xdr:col>0</xdr:col>
      <xdr:colOff>56030</xdr:colOff>
      <xdr:row>8</xdr:row>
      <xdr:rowOff>56030</xdr:rowOff>
    </xdr:from>
    <xdr:to>
      <xdr:col>2</xdr:col>
      <xdr:colOff>1389530</xdr:colOff>
      <xdr:row>48</xdr:row>
      <xdr:rowOff>100854</xdr:rowOff>
    </xdr:to>
    <xdr:sp macro="" textlink="">
      <xdr:nvSpPr>
        <xdr:cNvPr id="3" name="ZoneTexte 2">
          <a:extLst>
            <a:ext uri="{FF2B5EF4-FFF2-40B4-BE49-F238E27FC236}">
              <a16:creationId xmlns:a16="http://schemas.microsoft.com/office/drawing/2014/main" xmlns="" id="{00000000-0008-0000-0600-000003000000}"/>
            </a:ext>
          </a:extLst>
        </xdr:cNvPr>
        <xdr:cNvSpPr txBox="1"/>
      </xdr:nvSpPr>
      <xdr:spPr>
        <a:xfrm>
          <a:off x="56030" y="1680883"/>
          <a:ext cx="6902824" cy="766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0" i="0" u="none" strike="noStrike">
              <a:solidFill>
                <a:schemeClr val="dk1"/>
              </a:solidFill>
              <a:effectLst/>
              <a:latin typeface="+mn-lt"/>
              <a:ea typeface="+mn-ea"/>
              <a:cs typeface="+mn-cs"/>
            </a:rPr>
            <a:t>Ce forfait comprend une quote-part pour couvrir les adaptations de réseau situées en amont du point d'accès. </a:t>
          </a:r>
        </a:p>
        <a:p>
          <a:endParaRPr lang="fr-BE" sz="1100" b="0" i="0" u="none" strike="noStrike">
            <a:solidFill>
              <a:schemeClr val="dk1"/>
            </a:solidFill>
            <a:effectLst/>
            <a:latin typeface="+mn-lt"/>
            <a:ea typeface="+mn-ea"/>
            <a:cs typeface="+mn-cs"/>
          </a:endParaRPr>
        </a:p>
        <a:p>
          <a:r>
            <a:rPr lang="fr-BE" b="1" u="sng"/>
            <a:t> </a:t>
          </a:r>
          <a:r>
            <a:rPr lang="fr-BE" sz="1100" b="1" i="0" u="sng" strike="noStrike">
              <a:solidFill>
                <a:schemeClr val="dk1"/>
              </a:solidFill>
              <a:effectLst/>
              <a:latin typeface="+mn-lt"/>
              <a:ea typeface="+mn-ea"/>
              <a:cs typeface="+mn-cs"/>
            </a:rPr>
            <a:t>Non compris dans le forfait, mais réalisé par REW :</a:t>
          </a:r>
          <a:r>
            <a:rPr lang="fr-BE" b="1" u="sng"/>
            <a:t> </a:t>
          </a:r>
        </a:p>
        <a:p>
          <a:r>
            <a:rPr lang="fr-BE" sz="1100" b="0" i="0" u="none" strike="noStrike">
              <a:solidFill>
                <a:schemeClr val="dk1"/>
              </a:solidFill>
              <a:effectLst/>
              <a:latin typeface="+mn-lt"/>
              <a:ea typeface="+mn-ea"/>
              <a:cs typeface="+mn-cs"/>
            </a:rPr>
            <a:t>- le forage sous éléments structurels (ponts, cours d'eau, chemin de fer, autoroute…).</a:t>
          </a:r>
          <a:r>
            <a:rPr lang="fr-BE"/>
            <a:t> </a:t>
          </a:r>
        </a:p>
        <a:p>
          <a:endParaRPr lang="fr-BE"/>
        </a:p>
        <a:p>
          <a:r>
            <a:rPr lang="fr-BE" sz="1100" b="1" i="0" u="sng" strike="noStrike">
              <a:solidFill>
                <a:schemeClr val="dk1"/>
              </a:solidFill>
              <a:effectLst/>
              <a:latin typeface="+mn-lt"/>
              <a:ea typeface="+mn-ea"/>
              <a:cs typeface="+mn-cs"/>
            </a:rPr>
            <a:t>Remarques :</a:t>
          </a:r>
          <a:r>
            <a:rPr lang="fr-BE" b="1" u="sng"/>
            <a:t> </a:t>
          </a:r>
        </a:p>
        <a:p>
          <a:r>
            <a:rPr lang="fr-BE" sz="1100" b="0" i="0" u="none" strike="noStrike">
              <a:solidFill>
                <a:schemeClr val="dk1"/>
              </a:solidFill>
              <a:effectLst/>
              <a:latin typeface="+mn-lt"/>
              <a:ea typeface="+mn-ea"/>
              <a:cs typeface="+mn-cs"/>
            </a:rPr>
            <a:t>Le demandeur paie un forfait par kVA utilisé dès le premier kVA à concurrence de la puissance contractuelle qu'il demande. Il en est de même pour les demandes d'augmentation de puissance contractuelle où chaque kVA supplémentaire entraîne le paiement d'un forfait par kVA.</a:t>
          </a:r>
          <a:r>
            <a:rPr lang="fr-BE"/>
            <a:t> </a:t>
          </a:r>
          <a:r>
            <a:rPr lang="fr-BE" sz="1100" b="0" i="0" u="none" strike="noStrike">
              <a:solidFill>
                <a:schemeClr val="dk1"/>
              </a:solidFill>
              <a:effectLst/>
              <a:latin typeface="+mn-lt"/>
              <a:ea typeface="+mn-ea"/>
              <a:cs typeface="+mn-cs"/>
            </a:rPr>
            <a:t>Ce terme est gratuit pour les nouveaux clients s'installant dans un zoning équipé grâce à des subsides de la Région Wallonne (max 5 MVA). </a:t>
          </a:r>
          <a:r>
            <a:rPr lang="fr-BE"/>
            <a:t> </a:t>
          </a:r>
          <a:r>
            <a:rPr lang="fr-BE" sz="1100" b="0" i="0" u="none" strike="noStrike">
              <a:solidFill>
                <a:schemeClr val="dk1"/>
              </a:solidFill>
              <a:effectLst/>
              <a:latin typeface="+mn-lt"/>
              <a:ea typeface="+mn-ea"/>
              <a:cs typeface="+mn-cs"/>
            </a:rPr>
            <a:t>Ce tarif est d'application avec un minimum de 100 kVA. Même si la puissance contractuelle souhaitée par le demandeur est inférieure à cette valeur, ce minimum lui sera facturé. </a:t>
          </a:r>
          <a:r>
            <a:rPr lang="fr-BE"/>
            <a:t> </a:t>
          </a:r>
        </a:p>
        <a:p>
          <a:endParaRPr lang="fr-BE"/>
        </a:p>
        <a:p>
          <a:r>
            <a:rPr lang="fr-BE" sz="1100" b="1" i="0" u="sng" strike="noStrike">
              <a:solidFill>
                <a:schemeClr val="dk1"/>
              </a:solidFill>
              <a:effectLst/>
              <a:latin typeface="+mn-lt"/>
              <a:ea typeface="+mn-ea"/>
              <a:cs typeface="+mn-cs"/>
            </a:rPr>
            <a:t>Pour les raccordements provisoires de chantiers:</a:t>
          </a:r>
        </a:p>
        <a:p>
          <a:r>
            <a:rPr lang="fr-BE" sz="1100" b="0" i="0" u="none" strike="noStrike">
              <a:solidFill>
                <a:schemeClr val="dk1"/>
              </a:solidFill>
              <a:effectLst/>
              <a:latin typeface="+mn-lt"/>
              <a:ea typeface="+mn-ea"/>
              <a:cs typeface="+mn-cs"/>
            </a:rPr>
            <a:t>Le demandeur paie 50 % du terme A en fonction de la puissance demandée.Pour le passage de provisoire vers définitif, la quote part de 50 % du terme A est déduite du terme A du raccordement définitif. </a:t>
          </a:r>
          <a:r>
            <a:rPr lang="fr-BE"/>
            <a:t> </a:t>
          </a:r>
          <a:endParaRPr lang="fr-BE" sz="1100"/>
        </a:p>
      </xdr:txBody>
    </xdr:sp>
    <xdr:clientData/>
  </xdr:twoCellAnchor>
  <xdr:twoCellAnchor>
    <xdr:from>
      <xdr:col>3</xdr:col>
      <xdr:colOff>56030</xdr:colOff>
      <xdr:row>8</xdr:row>
      <xdr:rowOff>56030</xdr:rowOff>
    </xdr:from>
    <xdr:to>
      <xdr:col>3</xdr:col>
      <xdr:colOff>5558118</xdr:colOff>
      <xdr:row>48</xdr:row>
      <xdr:rowOff>123266</xdr:rowOff>
    </xdr:to>
    <xdr:sp macro="" textlink="">
      <xdr:nvSpPr>
        <xdr:cNvPr id="4" name="ZoneTexte 3">
          <a:extLst>
            <a:ext uri="{FF2B5EF4-FFF2-40B4-BE49-F238E27FC236}">
              <a16:creationId xmlns:a16="http://schemas.microsoft.com/office/drawing/2014/main" xmlns="" id="{00000000-0008-0000-0600-000004000000}"/>
            </a:ext>
          </a:extLst>
        </xdr:cNvPr>
        <xdr:cNvSpPr txBox="1"/>
      </xdr:nvSpPr>
      <xdr:spPr>
        <a:xfrm>
          <a:off x="7070912" y="1680883"/>
          <a:ext cx="5502088" cy="7687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BE" sz="1100" b="1" u="sng">
              <a:solidFill>
                <a:schemeClr val="dk1"/>
              </a:solidFill>
              <a:effectLst/>
              <a:latin typeface="+mn-lt"/>
              <a:ea typeface="+mn-ea"/>
              <a:cs typeface="+mn-cs"/>
            </a:rPr>
            <a:t>Ce forfait comprend les travaux suivants réalisés par REW:</a:t>
          </a:r>
          <a:endParaRPr lang="fr-BE" b="1" u="sng">
            <a:effectLst/>
          </a:endParaRPr>
        </a:p>
        <a:p>
          <a:pPr algn="just"/>
          <a:r>
            <a:rPr lang="fr-BE" sz="1100">
              <a:solidFill>
                <a:schemeClr val="dk1"/>
              </a:solidFill>
              <a:effectLst/>
              <a:latin typeface="+mn-lt"/>
              <a:ea typeface="+mn-ea"/>
              <a:cs typeface="+mn-cs"/>
            </a:rPr>
            <a:t>- la fourniture et la pose du branchement souterrain standard par entrée/sortie (ou en antenne) incluant maximum 2x3x10 m de câble en domaine privé en tranchée ouverte ou gaine d'attente et 5 m max en cabine, </a:t>
          </a:r>
          <a:endParaRPr lang="fr-BE">
            <a:effectLst/>
          </a:endParaRPr>
        </a:p>
        <a:p>
          <a:pPr algn="just"/>
          <a:r>
            <a:rPr lang="fr-BE" sz="1100">
              <a:solidFill>
                <a:schemeClr val="dk1"/>
              </a:solidFill>
              <a:effectLst/>
              <a:latin typeface="+mn-lt"/>
              <a:ea typeface="+mn-ea"/>
              <a:cs typeface="+mn-cs"/>
            </a:rPr>
            <a:t>- la fourniture et la réalisation des jonctions sur le réseau et des terminales dans la cabine de l'utilisateur, </a:t>
          </a:r>
          <a:endParaRPr lang="fr-BE">
            <a:effectLst/>
          </a:endParaRPr>
        </a:p>
        <a:p>
          <a:pPr algn="just"/>
          <a:r>
            <a:rPr lang="fr-BE" sz="1100">
              <a:solidFill>
                <a:schemeClr val="dk1"/>
              </a:solidFill>
              <a:effectLst/>
              <a:latin typeface="+mn-lt"/>
              <a:ea typeface="+mn-ea"/>
              <a:cs typeface="+mn-cs"/>
            </a:rPr>
            <a:t>- les manoeuvres sur le réseau,</a:t>
          </a:r>
          <a:endParaRPr lang="fr-BE">
            <a:effectLst/>
          </a:endParaRPr>
        </a:p>
        <a:p>
          <a:pPr algn="just"/>
          <a:r>
            <a:rPr lang="fr-BE" sz="1100">
              <a:solidFill>
                <a:schemeClr val="dk1"/>
              </a:solidFill>
              <a:effectLst/>
              <a:latin typeface="+mn-lt"/>
              <a:ea typeface="+mn-ea"/>
              <a:cs typeface="+mn-cs"/>
            </a:rPr>
            <a:t>- la fourniture et la pose des indicateurs de courant de défaut,</a:t>
          </a:r>
          <a:endParaRPr lang="fr-BE">
            <a:effectLst/>
          </a:endParaRPr>
        </a:p>
        <a:p>
          <a:pPr algn="just"/>
          <a:r>
            <a:rPr lang="fr-BE" sz="1100">
              <a:solidFill>
                <a:schemeClr val="dk1"/>
              </a:solidFill>
              <a:effectLst/>
              <a:latin typeface="+mn-lt"/>
              <a:ea typeface="+mn-ea"/>
              <a:cs typeface="+mn-cs"/>
            </a:rPr>
            <a:t>- la pose du câble de communication pour la « smartisation » de la cabine telle que décrite dans les prescriptions techniques.</a:t>
          </a:r>
        </a:p>
        <a:p>
          <a:pPr algn="just"/>
          <a:endParaRPr lang="fr-BE">
            <a:effectLst/>
          </a:endParaRPr>
        </a:p>
        <a:p>
          <a:pPr algn="just"/>
          <a:r>
            <a:rPr lang="fr-BE" sz="1100" b="1" u="sng">
              <a:solidFill>
                <a:schemeClr val="dk1"/>
              </a:solidFill>
              <a:effectLst/>
              <a:latin typeface="+mn-lt"/>
              <a:ea typeface="+mn-ea"/>
              <a:cs typeface="+mn-cs"/>
            </a:rPr>
            <a:t>Ce forfait ne comprend pas :</a:t>
          </a:r>
          <a:endParaRPr lang="fr-BE" b="1" u="sng">
            <a:effectLst/>
          </a:endParaRPr>
        </a:p>
        <a:p>
          <a:pPr algn="just"/>
          <a:r>
            <a:rPr lang="fr-BE" sz="1100">
              <a:solidFill>
                <a:schemeClr val="dk1"/>
              </a:solidFill>
              <a:effectLst/>
              <a:latin typeface="+mn-lt"/>
              <a:ea typeface="+mn-ea"/>
              <a:cs typeface="+mn-cs"/>
            </a:rPr>
            <a:t>- les travaux de terrassement et le placement des gaines d'attente en domaine privé, Ces travaux peuvent être réalisés par REW à la demande de l'utilisateur de réseau moyennant un supplément de prix repris en Divers.</a:t>
          </a:r>
          <a:endParaRPr lang="fr-BE">
            <a:effectLst/>
          </a:endParaRPr>
        </a:p>
        <a:p>
          <a:pPr algn="just"/>
          <a:r>
            <a:rPr lang="fr-BE" sz="1100">
              <a:solidFill>
                <a:schemeClr val="dk1"/>
              </a:solidFill>
              <a:effectLst/>
              <a:latin typeface="+mn-lt"/>
              <a:ea typeface="+mn-ea"/>
              <a:cs typeface="+mn-cs"/>
            </a:rPr>
            <a:t>- les travaux de remblais, déblais, assainissement du sol, réparation de revêtement en terrain privé, la réalisation des traversées de façade et leur étanchéité, …,</a:t>
          </a:r>
          <a:endParaRPr lang="fr-BE">
            <a:effectLst/>
          </a:endParaRPr>
        </a:p>
        <a:p>
          <a:pPr algn="just"/>
          <a:r>
            <a:rPr lang="fr-BE" sz="1100">
              <a:solidFill>
                <a:schemeClr val="dk1"/>
              </a:solidFill>
              <a:effectLst/>
              <a:latin typeface="+mn-lt"/>
              <a:ea typeface="+mn-ea"/>
              <a:cs typeface="+mn-cs"/>
            </a:rPr>
            <a:t>- l'installation et l'équipement de la cabine de l'utilisateur dont les plans doivent être soumis à l'approbation de REW, </a:t>
          </a:r>
          <a:endParaRPr lang="fr-BE">
            <a:effectLst/>
          </a:endParaRPr>
        </a:p>
        <a:p>
          <a:pPr algn="just"/>
          <a:r>
            <a:rPr lang="fr-BE" sz="1100">
              <a:solidFill>
                <a:schemeClr val="dk1"/>
              </a:solidFill>
              <a:effectLst/>
              <a:latin typeface="+mn-lt"/>
              <a:ea typeface="+mn-ea"/>
              <a:cs typeface="+mn-cs"/>
            </a:rPr>
            <a:t>- l'inspection de la cabine par un organisme agréé en vue de sa réception et de sa mise en service.</a:t>
          </a:r>
          <a:endParaRPr lang="fr-BE">
            <a:effectLst/>
          </a:endParaRPr>
        </a:p>
        <a:p>
          <a:pPr algn="just"/>
          <a:r>
            <a:rPr lang="fr-BE" sz="1100">
              <a:solidFill>
                <a:schemeClr val="dk1"/>
              </a:solidFill>
              <a:effectLst/>
              <a:latin typeface="+mn-lt"/>
              <a:ea typeface="+mn-ea"/>
              <a:cs typeface="+mn-cs"/>
            </a:rPr>
            <a:t>Si un équipement smartgrid doit être placé, son installation et son câblage sur l’installation du client ne sont pas comprises.</a:t>
          </a:r>
        </a:p>
        <a:p>
          <a:pPr algn="just"/>
          <a:endParaRPr lang="fr-BE">
            <a:effectLst/>
          </a:endParaRPr>
        </a:p>
        <a:p>
          <a:pPr algn="just"/>
          <a:r>
            <a:rPr lang="fr-BE" sz="1100" b="1" u="sng">
              <a:solidFill>
                <a:schemeClr val="dk1"/>
              </a:solidFill>
              <a:effectLst/>
              <a:latin typeface="+mn-lt"/>
              <a:ea typeface="+mn-ea"/>
              <a:cs typeface="+mn-cs"/>
            </a:rPr>
            <a:t>Non compris dans le forfait, mais réalisé par REW :</a:t>
          </a:r>
          <a:endParaRPr lang="fr-BE" b="1" u="sng">
            <a:effectLst/>
          </a:endParaRPr>
        </a:p>
        <a:p>
          <a:pPr algn="just"/>
          <a:r>
            <a:rPr lang="fr-BE" sz="1100">
              <a:solidFill>
                <a:schemeClr val="dk1"/>
              </a:solidFill>
              <a:effectLst/>
              <a:latin typeface="+mn-lt"/>
              <a:ea typeface="+mn-ea"/>
              <a:cs typeface="+mn-cs"/>
            </a:rPr>
            <a:t>- les mètres de câbles supplémentaires en domaine privé (&gt; 10 m)</a:t>
          </a:r>
        </a:p>
        <a:p>
          <a:pPr algn="just"/>
          <a:r>
            <a:rPr lang="fr-BE" sz="1100">
              <a:solidFill>
                <a:schemeClr val="dk1"/>
              </a:solidFill>
              <a:effectLst/>
              <a:latin typeface="+mn-lt"/>
              <a:ea typeface="+mn-ea"/>
              <a:cs typeface="+mn-cs"/>
            </a:rPr>
            <a:t>- les mètres</a:t>
          </a:r>
          <a:r>
            <a:rPr lang="fr-BE" sz="1100" baseline="0">
              <a:solidFill>
                <a:schemeClr val="dk1"/>
              </a:solidFill>
              <a:effectLst/>
              <a:latin typeface="+mn-lt"/>
              <a:ea typeface="+mn-ea"/>
              <a:cs typeface="+mn-cs"/>
            </a:rPr>
            <a:t> de câbles supplémentaires en domaine public au delà de 100 mètres</a:t>
          </a:r>
          <a:endParaRPr lang="fr-BE" sz="1100">
            <a:solidFill>
              <a:schemeClr val="dk1"/>
            </a:solidFill>
            <a:effectLst/>
            <a:latin typeface="+mn-lt"/>
            <a:ea typeface="+mn-ea"/>
            <a:cs typeface="+mn-cs"/>
          </a:endParaRPr>
        </a:p>
        <a:p>
          <a:pPr algn="just"/>
          <a:endParaRPr lang="fr-BE">
            <a:effectLst/>
          </a:endParaRPr>
        </a:p>
        <a:p>
          <a:pPr algn="just"/>
          <a:r>
            <a:rPr lang="fr-BE" sz="1100" b="1" u="sng">
              <a:solidFill>
                <a:schemeClr val="dk1"/>
              </a:solidFill>
              <a:effectLst/>
              <a:latin typeface="+mn-lt"/>
              <a:ea typeface="+mn-ea"/>
              <a:cs typeface="+mn-cs"/>
            </a:rPr>
            <a:t>Remarques :</a:t>
          </a:r>
          <a:endParaRPr lang="fr-BE" b="1" u="sng">
            <a:effectLst/>
          </a:endParaRPr>
        </a:p>
        <a:p>
          <a:pPr algn="just"/>
          <a:r>
            <a:rPr lang="fr-BE" sz="1100">
              <a:solidFill>
                <a:schemeClr val="dk1"/>
              </a:solidFill>
              <a:effectLst/>
              <a:latin typeface="+mn-lt"/>
              <a:ea typeface="+mn-ea"/>
              <a:cs typeface="+mn-cs"/>
            </a:rPr>
            <a:t>L'emplacement, les plans et les modalités particulières utiles à la réalisation de la cabine moyenne tension doivent être conformes au cahier des charges Synergrid (C2/112) et soumis à l'approbation de REW.</a:t>
          </a:r>
          <a:endParaRPr lang="fr-BE">
            <a:effectLst/>
          </a:endParaRPr>
        </a:p>
        <a:p>
          <a:endParaRPr lang="fr-BE" sz="1100"/>
        </a:p>
      </xdr:txBody>
    </xdr:sp>
    <xdr:clientData/>
  </xdr:twoCellAnchor>
  <xdr:twoCellAnchor>
    <xdr:from>
      <xdr:col>4</xdr:col>
      <xdr:colOff>66675</xdr:colOff>
      <xdr:row>8</xdr:row>
      <xdr:rowOff>38100</xdr:rowOff>
    </xdr:from>
    <xdr:to>
      <xdr:col>6</xdr:col>
      <xdr:colOff>619125</xdr:colOff>
      <xdr:row>48</xdr:row>
      <xdr:rowOff>142875</xdr:rowOff>
    </xdr:to>
    <xdr:sp macro="" textlink="">
      <xdr:nvSpPr>
        <xdr:cNvPr id="5" name="ZoneTexte 4">
          <a:extLst>
            <a:ext uri="{FF2B5EF4-FFF2-40B4-BE49-F238E27FC236}">
              <a16:creationId xmlns:a16="http://schemas.microsoft.com/office/drawing/2014/main" xmlns="" id="{00000000-0008-0000-0600-000005000000}"/>
            </a:ext>
          </a:extLst>
        </xdr:cNvPr>
        <xdr:cNvSpPr txBox="1"/>
      </xdr:nvSpPr>
      <xdr:spPr>
        <a:xfrm>
          <a:off x="12773025" y="1657350"/>
          <a:ext cx="4924425" cy="772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1">
              <a:solidFill>
                <a:schemeClr val="dk1"/>
              </a:solidFill>
              <a:effectLst/>
              <a:latin typeface="+mn-lt"/>
              <a:ea typeface="+mn-ea"/>
              <a:cs typeface="+mn-cs"/>
            </a:rPr>
            <a:t>Ce forfait comprend les travaux suivants réalisés par REW:</a:t>
          </a:r>
          <a:endParaRPr lang="fr-BE" b="1">
            <a:effectLst/>
          </a:endParaRPr>
        </a:p>
        <a:p>
          <a:r>
            <a:rPr lang="fr-BE" sz="1100">
              <a:solidFill>
                <a:schemeClr val="dk1"/>
              </a:solidFill>
              <a:effectLst/>
              <a:latin typeface="+mn-lt"/>
              <a:ea typeface="+mn-ea"/>
              <a:cs typeface="+mn-cs"/>
            </a:rPr>
            <a:t>- la fourniture du coffret de comptage en fonction de la puissance, </a:t>
          </a:r>
          <a:endParaRPr lang="fr-BE">
            <a:effectLst/>
          </a:endParaRPr>
        </a:p>
        <a:p>
          <a:r>
            <a:rPr lang="fr-BE" sz="1100">
              <a:solidFill>
                <a:schemeClr val="dk1"/>
              </a:solidFill>
              <a:effectLst/>
              <a:latin typeface="+mn-lt"/>
              <a:ea typeface="+mn-ea"/>
              <a:cs typeface="+mn-cs"/>
            </a:rPr>
            <a:t>- la mise en service, - la mise à disposition d'impulsions pour l'utilisateur de réseau, sur le lieu de comptage,</a:t>
          </a:r>
          <a:endParaRPr lang="fr-BE">
            <a:effectLst/>
          </a:endParaRPr>
        </a:p>
        <a:p>
          <a:r>
            <a:rPr lang="fr-BE" sz="1100">
              <a:solidFill>
                <a:schemeClr val="dk1"/>
              </a:solidFill>
              <a:effectLst/>
              <a:latin typeface="+mn-lt"/>
              <a:ea typeface="+mn-ea"/>
              <a:cs typeface="+mn-cs"/>
            </a:rPr>
            <a:t>- le premier contrôle avant mise en service en heures ouvrables. </a:t>
          </a:r>
        </a:p>
        <a:p>
          <a:endParaRPr lang="fr-BE">
            <a:effectLst/>
          </a:endParaRPr>
        </a:p>
        <a:p>
          <a:r>
            <a:rPr lang="fr-BE" sz="1100" b="1" u="sng">
              <a:solidFill>
                <a:schemeClr val="dk1"/>
              </a:solidFill>
              <a:effectLst/>
              <a:latin typeface="+mn-lt"/>
              <a:ea typeface="+mn-ea"/>
              <a:cs typeface="+mn-cs"/>
            </a:rPr>
            <a:t>Ce forfait ne comprend pas :</a:t>
          </a:r>
          <a:endParaRPr lang="fr-BE" b="1" u="sng">
            <a:effectLst/>
          </a:endParaRPr>
        </a:p>
        <a:p>
          <a:r>
            <a:rPr lang="fr-BE" sz="1100">
              <a:solidFill>
                <a:schemeClr val="dk1"/>
              </a:solidFill>
              <a:effectLst/>
              <a:latin typeface="+mn-lt"/>
              <a:ea typeface="+mn-ea"/>
              <a:cs typeface="+mn-cs"/>
            </a:rPr>
            <a:t>- la redevance de location pour le compteur, </a:t>
          </a:r>
          <a:endParaRPr lang="fr-BE">
            <a:effectLst/>
          </a:endParaRPr>
        </a:p>
        <a:p>
          <a:r>
            <a:rPr lang="fr-BE" sz="1100">
              <a:solidFill>
                <a:schemeClr val="dk1"/>
              </a:solidFill>
              <a:effectLst/>
              <a:latin typeface="+mn-lt"/>
              <a:ea typeface="+mn-ea"/>
              <a:cs typeface="+mn-cs"/>
            </a:rPr>
            <a:t>- la fourniture et le placement des transformateurs de courant et de tension suivant les spécifications Synergrid (C2/112), </a:t>
          </a:r>
          <a:endParaRPr lang="fr-BE">
            <a:effectLst/>
          </a:endParaRPr>
        </a:p>
        <a:p>
          <a:r>
            <a:rPr lang="fr-BE" sz="1100">
              <a:solidFill>
                <a:schemeClr val="dk1"/>
              </a:solidFill>
              <a:effectLst/>
              <a:latin typeface="+mn-lt"/>
              <a:ea typeface="+mn-ea"/>
              <a:cs typeface="+mn-cs"/>
            </a:rPr>
            <a:t>- la pose du coffret, - la fourniture et la pose du câblage entre les transformateurs de courant/tension et la dalle de comptage. </a:t>
          </a:r>
        </a:p>
        <a:p>
          <a:endParaRPr lang="fr-BE">
            <a:effectLst/>
          </a:endParaRPr>
        </a:p>
        <a:p>
          <a:r>
            <a:rPr lang="fr-BE" sz="1100" b="1" u="sng">
              <a:solidFill>
                <a:schemeClr val="dk1"/>
              </a:solidFill>
              <a:effectLst/>
              <a:latin typeface="+mn-lt"/>
              <a:ea typeface="+mn-ea"/>
              <a:cs typeface="+mn-cs"/>
            </a:rPr>
            <a:t>Remarques :</a:t>
          </a:r>
          <a:endParaRPr lang="fr-BE" b="1" u="sng">
            <a:effectLst/>
          </a:endParaRPr>
        </a:p>
        <a:p>
          <a:r>
            <a:rPr lang="fr-BE" sz="1100">
              <a:solidFill>
                <a:schemeClr val="dk1"/>
              </a:solidFill>
              <a:effectLst/>
              <a:latin typeface="+mn-lt"/>
              <a:ea typeface="+mn-ea"/>
              <a:cs typeface="+mn-cs"/>
            </a:rPr>
            <a:t>En ce qui concerne le type de comptage:</a:t>
          </a:r>
          <a:endParaRPr lang="fr-BE">
            <a:effectLst/>
          </a:endParaRPr>
        </a:p>
        <a:p>
          <a:r>
            <a:rPr lang="fr-BE" sz="1100">
              <a:solidFill>
                <a:schemeClr val="dk1"/>
              </a:solidFill>
              <a:effectLst/>
              <a:latin typeface="+mn-lt"/>
              <a:ea typeface="+mn-ea"/>
              <a:cs typeface="+mn-cs"/>
            </a:rPr>
            <a:t>- Pour des puissances ≥ 100 kVA, on utilise le comptage de type AMR (télérelève quotidienne) sur TC (transformateurs de courant) et, dans certains cas, sur TT (transformateurs de tension).</a:t>
          </a:r>
          <a:endParaRPr lang="fr-BE">
            <a:effectLst/>
          </a:endParaRPr>
        </a:p>
        <a:p>
          <a:r>
            <a:rPr lang="fr-BE" sz="1100">
              <a:solidFill>
                <a:schemeClr val="dk1"/>
              </a:solidFill>
              <a:effectLst/>
              <a:latin typeface="+mn-lt"/>
              <a:ea typeface="+mn-ea"/>
              <a:cs typeface="+mn-cs"/>
            </a:rPr>
            <a:t>- Pour des puissances ≥ 250 kVA, on utilise toujours le comptage de type AMR (télérelève quotidienne) sur TC (transformateurs de courant) et TT (transformateurs de tension).</a:t>
          </a:r>
          <a:endParaRPr lang="fr-BE">
            <a:effectLst/>
          </a:endParaRPr>
        </a:p>
        <a:p>
          <a:r>
            <a:rPr lang="fr-BE" sz="1100">
              <a:solidFill>
                <a:schemeClr val="dk1"/>
              </a:solidFill>
              <a:effectLst/>
              <a:latin typeface="+mn-lt"/>
              <a:ea typeface="+mn-ea"/>
              <a:cs typeface="+mn-cs"/>
            </a:rPr>
            <a:t>Le compteur sera installé dans un emplacement sec et facile d'accès aussi près que possible de la voirie publique à défaut d'être dans la cabine.</a:t>
          </a:r>
          <a:endParaRPr lang="fr-BE">
            <a:effectLst/>
          </a:endParaRPr>
        </a:p>
        <a:p>
          <a:endParaRPr lang="fr-B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wavre-my.sharepoint.com/06_0067/02_Budget_Tarifs/01_Tarifs_non_periodiques/01_Electricite/Working/Fichier%20source%20Elec%20-%20L6P%20-%20Tarif%20unique%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de\Desktop\Copie%20de%20TARIF%20AIEG_2018_080818(53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ewavre-my.sharepoint.com/RWA003/LLN/AM/2.%20Gestion%20des%20investissements/3.10%20Working/FPOT/Tarif%20elec/calcul/Lotissement%202007%20Final_200806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ewavre-my.sharepoint.com/06_0008/01_AM/03_Investiss/04_Tarifs_CREG/Gaz/Working/Fichier%20source%20Gaz.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rewavre-my.sharepoint.com/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Prix moyens budgétaires ELEC"/>
      <sheetName val="Tranchées"/>
      <sheetName val="Fraude"/>
      <sheetName val="Comptage"/>
      <sheetName val="Etude"/>
      <sheetName val="Drop complexe HT et BT"/>
      <sheetName val="Calcul Trans BT B et C"/>
      <sheetName val="Calcul Trans HT A et C"/>
      <sheetName val="Calcul BT C"/>
      <sheetName val="Calcul HT B"/>
      <sheetName val="Moyenne Terme A HT, TransBT, BT"/>
      <sheetName val="Moyenne du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Feuil1"/>
    </sheetNames>
    <sheetDataSet>
      <sheetData sheetId="0">
        <row r="31">
          <cell r="B31">
            <v>2017</v>
          </cell>
        </row>
        <row r="32">
          <cell r="B32">
            <v>2016</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t="str">
            <v>100 € TVAC</v>
          </cell>
        </row>
      </sheetData>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communes"/>
      <sheetName val="_Taux  Horaire "/>
      <sheetName val="_Etudes_Justif_Old"/>
      <sheetName val="_Etudes_Justif "/>
      <sheetName val="Etudes_old"/>
      <sheetName val="Etudes"/>
      <sheetName val="_Client BT_Justif"/>
      <sheetName val="Clients BT_Branchement"/>
      <sheetName val="Clients BT_Branchement_OLD"/>
      <sheetName val="Clients BT_devis "/>
      <sheetName val="_MT_Justif"/>
      <sheetName val="Client MT.TBT_Devis"/>
      <sheetName val="Remarques MT"/>
      <sheetName val="_TMT_Justif"/>
      <sheetName val="Client TMT_Devis"/>
      <sheetName val="Remarques TMT"/>
      <sheetName val="Imm_à-App_Justif"/>
      <sheetName val="Imm_à_app"/>
      <sheetName val="Viabilisation - travail"/>
      <sheetName val="Viabilisation"/>
      <sheetName val="Page de garde"/>
      <sheetName val="Infrastructure"/>
      <sheetName val="Prestations BT"/>
      <sheetName val="Prestations HT"/>
      <sheetName val="Secours"/>
    </sheetNames>
    <sheetDataSet>
      <sheetData sheetId="0"/>
      <sheetData sheetId="1"/>
      <sheetData sheetId="2">
        <row r="2">
          <cell r="B2">
            <v>1</v>
          </cell>
        </row>
        <row r="4">
          <cell r="B4">
            <v>59.82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Microsoft_Visio_2003-2010_Drawing1.vsd"/></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workbookViewId="0">
      <selection activeCell="N18" sqref="N18"/>
    </sheetView>
  </sheetViews>
  <sheetFormatPr baseColWidth="10" defaultRowHeight="15" x14ac:dyDescent="0.25"/>
  <cols>
    <col min="4" max="4" width="12.7109375" bestFit="1" customWidth="1"/>
    <col min="7" max="7" width="18" customWidth="1"/>
    <col min="8" max="8" width="3.5703125" customWidth="1"/>
  </cols>
  <sheetData>
    <row r="1" spans="1:7" x14ac:dyDescent="0.25">
      <c r="A1" s="139"/>
      <c r="B1" s="140"/>
      <c r="C1" s="140"/>
      <c r="D1" s="140"/>
      <c r="E1" s="140"/>
      <c r="F1" s="140"/>
      <c r="G1" s="141"/>
    </row>
    <row r="2" spans="1:7" x14ac:dyDescent="0.25">
      <c r="A2" s="126"/>
      <c r="B2" s="104"/>
      <c r="C2" s="104"/>
      <c r="D2" s="104"/>
      <c r="E2" s="104"/>
      <c r="F2" s="104"/>
      <c r="G2" s="132"/>
    </row>
    <row r="3" spans="1:7" x14ac:dyDescent="0.25">
      <c r="A3" s="126"/>
      <c r="B3" s="104"/>
      <c r="C3" s="104"/>
      <c r="D3" s="104"/>
      <c r="E3" s="104"/>
      <c r="F3" s="104"/>
      <c r="G3" s="132"/>
    </row>
    <row r="4" spans="1:7" x14ac:dyDescent="0.25">
      <c r="A4" s="126"/>
      <c r="B4" s="104"/>
      <c r="C4" s="104"/>
      <c r="D4" s="104"/>
      <c r="E4" s="104"/>
      <c r="F4" s="104"/>
      <c r="G4" s="132"/>
    </row>
    <row r="5" spans="1:7" x14ac:dyDescent="0.25">
      <c r="A5" s="126"/>
      <c r="B5" s="104"/>
      <c r="C5" s="104"/>
      <c r="D5" s="104"/>
      <c r="E5" s="104"/>
      <c r="F5" s="104"/>
      <c r="G5" s="132"/>
    </row>
    <row r="6" spans="1:7" ht="36" x14ac:dyDescent="0.25">
      <c r="A6" s="158" t="s">
        <v>304</v>
      </c>
      <c r="B6" s="159"/>
      <c r="C6" s="159"/>
      <c r="D6" s="159"/>
      <c r="E6" s="159"/>
      <c r="F6" s="159"/>
      <c r="G6" s="160"/>
    </row>
    <row r="7" spans="1:7" ht="36" x14ac:dyDescent="0.25">
      <c r="A7" s="142"/>
      <c r="B7" s="104"/>
      <c r="C7" s="104"/>
      <c r="D7" s="104"/>
      <c r="E7" s="104"/>
      <c r="F7" s="104"/>
      <c r="G7" s="132"/>
    </row>
    <row r="8" spans="1:7" ht="36" x14ac:dyDescent="0.25">
      <c r="A8" s="158"/>
      <c r="B8" s="159"/>
      <c r="C8" s="159"/>
      <c r="D8" s="159"/>
      <c r="E8" s="159"/>
      <c r="F8" s="159"/>
      <c r="G8" s="160"/>
    </row>
    <row r="9" spans="1:7" ht="36" x14ac:dyDescent="0.25">
      <c r="A9" s="158" t="s">
        <v>306</v>
      </c>
      <c r="B9" s="159"/>
      <c r="C9" s="159"/>
      <c r="D9" s="159"/>
      <c r="E9" s="159"/>
      <c r="F9" s="159"/>
      <c r="G9" s="160"/>
    </row>
    <row r="10" spans="1:7" x14ac:dyDescent="0.25">
      <c r="A10" s="126"/>
      <c r="B10" s="104"/>
      <c r="C10" s="104"/>
      <c r="D10" s="104"/>
      <c r="E10" s="104"/>
      <c r="F10" s="104"/>
      <c r="G10" s="132"/>
    </row>
    <row r="11" spans="1:7" x14ac:dyDescent="0.25">
      <c r="A11" s="126"/>
      <c r="B11" s="104"/>
      <c r="C11" s="104"/>
      <c r="D11" s="104"/>
      <c r="E11" s="104"/>
      <c r="F11" s="104"/>
      <c r="G11" s="132"/>
    </row>
    <row r="12" spans="1:7" x14ac:dyDescent="0.25">
      <c r="A12" s="126"/>
      <c r="B12" s="104"/>
      <c r="C12" s="104"/>
      <c r="D12" s="104"/>
      <c r="E12" s="104"/>
      <c r="F12" s="104"/>
      <c r="G12" s="132"/>
    </row>
    <row r="13" spans="1:7" x14ac:dyDescent="0.25">
      <c r="A13" s="126"/>
      <c r="B13" s="104"/>
      <c r="C13" s="104"/>
      <c r="D13" s="104"/>
      <c r="E13" s="104"/>
      <c r="F13" s="104"/>
      <c r="G13" s="132"/>
    </row>
    <row r="14" spans="1:7" x14ac:dyDescent="0.25">
      <c r="A14" s="126"/>
      <c r="B14" s="104"/>
      <c r="C14" s="104"/>
      <c r="D14" s="104"/>
      <c r="E14" s="104"/>
      <c r="F14" s="104"/>
      <c r="G14" s="132"/>
    </row>
    <row r="15" spans="1:7" x14ac:dyDescent="0.25">
      <c r="A15" s="126"/>
      <c r="B15" s="104"/>
      <c r="C15" s="104"/>
      <c r="D15" s="104"/>
      <c r="E15" s="104"/>
      <c r="F15" s="104"/>
      <c r="G15" s="132"/>
    </row>
    <row r="16" spans="1:7" ht="36" x14ac:dyDescent="0.25">
      <c r="A16" s="158" t="s">
        <v>305</v>
      </c>
      <c r="B16" s="159"/>
      <c r="C16" s="159"/>
      <c r="D16" s="159"/>
      <c r="E16" s="159"/>
      <c r="F16" s="159"/>
      <c r="G16" s="160"/>
    </row>
    <row r="17" spans="1:7" x14ac:dyDescent="0.25">
      <c r="A17" s="126"/>
      <c r="B17" s="104"/>
      <c r="C17" s="104"/>
      <c r="D17" s="104"/>
      <c r="E17" s="104"/>
      <c r="F17" s="104"/>
      <c r="G17" s="132"/>
    </row>
    <row r="18" spans="1:7" ht="36" x14ac:dyDescent="0.25">
      <c r="A18" s="144"/>
      <c r="B18" s="145"/>
      <c r="C18" s="145"/>
      <c r="D18" s="145">
        <v>2022</v>
      </c>
      <c r="E18" s="145"/>
      <c r="F18" s="145"/>
      <c r="G18" s="146"/>
    </row>
    <row r="19" spans="1:7" x14ac:dyDescent="0.25">
      <c r="A19" s="126"/>
      <c r="B19" s="104"/>
      <c r="C19" s="104"/>
      <c r="D19" s="104"/>
      <c r="E19" s="104"/>
      <c r="F19" s="104"/>
      <c r="G19" s="132"/>
    </row>
    <row r="20" spans="1:7" x14ac:dyDescent="0.25">
      <c r="A20" s="126"/>
      <c r="B20" s="104"/>
      <c r="C20" s="104"/>
      <c r="D20" s="104"/>
      <c r="E20" s="104"/>
      <c r="F20" s="104"/>
      <c r="G20" s="132"/>
    </row>
    <row r="21" spans="1:7" x14ac:dyDescent="0.25">
      <c r="A21" s="126"/>
      <c r="B21" s="104"/>
      <c r="C21" s="104"/>
      <c r="D21" s="104"/>
      <c r="E21" s="104"/>
      <c r="F21" s="104"/>
      <c r="G21" s="132"/>
    </row>
    <row r="22" spans="1:7" x14ac:dyDescent="0.25">
      <c r="A22" s="126"/>
      <c r="B22" s="104"/>
      <c r="C22" s="104"/>
      <c r="D22" s="104"/>
      <c r="E22" s="104"/>
      <c r="F22" s="104"/>
      <c r="G22" s="132"/>
    </row>
    <row r="23" spans="1:7" x14ac:dyDescent="0.25">
      <c r="A23" s="126"/>
      <c r="B23" s="104"/>
      <c r="C23" s="104"/>
      <c r="D23" s="104"/>
      <c r="E23" s="104"/>
      <c r="F23" s="104"/>
      <c r="G23" s="132"/>
    </row>
    <row r="24" spans="1:7" x14ac:dyDescent="0.25">
      <c r="A24" s="126"/>
      <c r="B24" s="104"/>
      <c r="C24" s="104"/>
      <c r="D24" s="104"/>
      <c r="E24" s="104"/>
      <c r="F24" s="104"/>
      <c r="G24" s="132"/>
    </row>
    <row r="25" spans="1:7" x14ac:dyDescent="0.25">
      <c r="A25" s="126"/>
      <c r="B25" s="104"/>
      <c r="C25" s="104"/>
      <c r="D25" s="104"/>
      <c r="E25" s="104"/>
      <c r="F25" s="104"/>
      <c r="G25" s="132"/>
    </row>
    <row r="26" spans="1:7" x14ac:dyDescent="0.25">
      <c r="A26" s="126"/>
      <c r="B26" s="104"/>
      <c r="C26" s="104"/>
      <c r="D26" s="104"/>
      <c r="E26" s="104"/>
      <c r="F26" s="104"/>
      <c r="G26" s="132"/>
    </row>
    <row r="27" spans="1:7" x14ac:dyDescent="0.25">
      <c r="A27" s="126"/>
      <c r="B27" s="104"/>
      <c r="C27" s="104"/>
      <c r="D27" s="104"/>
      <c r="E27" s="104"/>
      <c r="F27" s="104"/>
      <c r="G27" s="132"/>
    </row>
    <row r="28" spans="1:7" x14ac:dyDescent="0.25">
      <c r="A28" s="126"/>
      <c r="B28" s="104"/>
      <c r="C28" s="104"/>
      <c r="D28" s="104"/>
      <c r="E28" s="104"/>
      <c r="F28" s="104"/>
      <c r="G28" s="132"/>
    </row>
    <row r="29" spans="1:7" x14ac:dyDescent="0.25">
      <c r="A29" s="126"/>
      <c r="B29" s="104"/>
      <c r="C29" s="104"/>
      <c r="D29" s="104"/>
      <c r="E29" s="104"/>
      <c r="F29" s="104"/>
      <c r="G29" s="132"/>
    </row>
    <row r="30" spans="1:7" x14ac:dyDescent="0.25">
      <c r="A30" s="126"/>
      <c r="B30" s="104"/>
      <c r="C30" s="104"/>
      <c r="D30" s="104"/>
      <c r="E30" s="104"/>
      <c r="F30" s="104"/>
      <c r="G30" s="132"/>
    </row>
    <row r="31" spans="1:7" x14ac:dyDescent="0.25">
      <c r="A31" s="126"/>
      <c r="B31" s="104"/>
      <c r="C31" s="104"/>
      <c r="D31" s="104"/>
      <c r="E31" s="104"/>
      <c r="F31" s="104"/>
      <c r="G31" s="132"/>
    </row>
    <row r="32" spans="1:7" x14ac:dyDescent="0.25">
      <c r="A32" s="126"/>
      <c r="B32" s="104"/>
      <c r="C32" s="104"/>
      <c r="D32" s="104"/>
      <c r="E32" s="104"/>
      <c r="F32" s="104"/>
      <c r="G32" s="132"/>
    </row>
    <row r="33" spans="1:7" x14ac:dyDescent="0.25">
      <c r="A33" s="126"/>
      <c r="B33" s="104"/>
      <c r="C33" s="104"/>
      <c r="D33" s="104"/>
      <c r="E33" s="104"/>
      <c r="F33" s="104"/>
      <c r="G33" s="132"/>
    </row>
    <row r="34" spans="1:7" x14ac:dyDescent="0.25">
      <c r="A34" s="126"/>
      <c r="B34" s="104"/>
      <c r="C34" s="104"/>
      <c r="D34" s="104"/>
      <c r="E34" s="104"/>
      <c r="F34" s="104"/>
      <c r="G34" s="132"/>
    </row>
    <row r="35" spans="1:7" x14ac:dyDescent="0.25">
      <c r="A35" s="126"/>
      <c r="B35" s="104"/>
      <c r="C35" s="104"/>
      <c r="D35" s="104"/>
      <c r="E35" s="104"/>
      <c r="F35" s="104"/>
      <c r="G35" s="132"/>
    </row>
    <row r="36" spans="1:7" x14ac:dyDescent="0.25">
      <c r="A36" s="126"/>
      <c r="B36" s="104"/>
      <c r="C36" s="104"/>
      <c r="D36" s="104"/>
      <c r="E36" s="104"/>
      <c r="F36" s="104"/>
      <c r="G36" s="132"/>
    </row>
    <row r="37" spans="1:7" x14ac:dyDescent="0.25">
      <c r="A37" s="126"/>
      <c r="B37" s="104"/>
      <c r="C37" s="104"/>
      <c r="D37" s="104"/>
      <c r="E37" s="104"/>
      <c r="F37" s="104"/>
      <c r="G37" s="132"/>
    </row>
    <row r="38" spans="1:7" x14ac:dyDescent="0.25">
      <c r="A38" s="126"/>
      <c r="B38" s="104"/>
      <c r="C38" s="104"/>
      <c r="D38" s="104"/>
      <c r="E38" s="104"/>
      <c r="F38" s="104"/>
      <c r="G38" s="132"/>
    </row>
    <row r="39" spans="1:7" x14ac:dyDescent="0.25">
      <c r="A39" s="126"/>
      <c r="B39" s="104"/>
      <c r="C39" s="104"/>
      <c r="D39" s="104"/>
      <c r="E39" s="104"/>
      <c r="F39" s="104"/>
      <c r="G39" s="132"/>
    </row>
    <row r="40" spans="1:7" x14ac:dyDescent="0.25">
      <c r="A40" s="126"/>
      <c r="B40" s="104"/>
      <c r="C40" s="104"/>
      <c r="D40" s="104"/>
      <c r="E40" s="104"/>
      <c r="F40" s="104"/>
      <c r="G40" s="132"/>
    </row>
    <row r="41" spans="1:7" x14ac:dyDescent="0.25">
      <c r="A41" s="126"/>
      <c r="B41" s="104"/>
      <c r="C41" s="104"/>
      <c r="D41" s="104"/>
      <c r="E41" s="104"/>
      <c r="F41" s="104"/>
      <c r="G41" s="132"/>
    </row>
    <row r="42" spans="1:7" x14ac:dyDescent="0.25">
      <c r="A42" s="126"/>
      <c r="B42" s="104"/>
      <c r="C42" s="104"/>
      <c r="D42" s="104"/>
      <c r="E42" s="104"/>
      <c r="F42" s="104"/>
      <c r="G42" s="132"/>
    </row>
    <row r="43" spans="1:7" ht="15.75" thickBot="1" x14ac:dyDescent="0.3">
      <c r="A43" s="133"/>
      <c r="B43" s="143"/>
      <c r="C43" s="143"/>
      <c r="D43" s="143"/>
      <c r="E43" s="143"/>
      <c r="F43" s="143"/>
      <c r="G43" s="135"/>
    </row>
  </sheetData>
  <mergeCells count="4">
    <mergeCell ref="A6:G6"/>
    <mergeCell ref="A8:G8"/>
    <mergeCell ref="A9:G9"/>
    <mergeCell ref="A16:G16"/>
  </mergeCells>
  <pageMargins left="0.70866141732283472" right="0.70866141732283472" top="0.74803149606299213" bottom="0.74803149606299213" header="0.31496062992125984" footer="0.31496062992125984"/>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166"/>
  <sheetViews>
    <sheetView workbookViewId="0">
      <selection activeCell="E22" sqref="E22"/>
    </sheetView>
  </sheetViews>
  <sheetFormatPr baseColWidth="10" defaultColWidth="10.28515625" defaultRowHeight="15" x14ac:dyDescent="0.25"/>
  <cols>
    <col min="1" max="1" width="104.85546875" style="100" bestFit="1" customWidth="1"/>
    <col min="2" max="2" width="7.5703125" style="103" customWidth="1"/>
    <col min="3" max="3" width="9.7109375" style="102" hidden="1" customWidth="1"/>
    <col min="4" max="4" width="9.7109375" style="102" bestFit="1" customWidth="1"/>
    <col min="5" max="5" width="22.28515625" style="99" bestFit="1" customWidth="1"/>
    <col min="6" max="249" width="8" style="99" customWidth="1"/>
    <col min="250" max="16384" width="10.28515625" style="99"/>
  </cols>
  <sheetData>
    <row r="1" spans="1:4" ht="19.5" thickBot="1" x14ac:dyDescent="0.3">
      <c r="A1" s="136" t="s">
        <v>275</v>
      </c>
      <c r="B1" s="124"/>
      <c r="C1" s="152"/>
      <c r="D1" s="124">
        <f>Feuil1!D18</f>
        <v>2022</v>
      </c>
    </row>
    <row r="2" spans="1:4" ht="15.75" x14ac:dyDescent="0.25">
      <c r="A2" s="123" t="s">
        <v>261</v>
      </c>
      <c r="B2" s="107"/>
      <c r="C2" s="108"/>
      <c r="D2" s="108"/>
    </row>
    <row r="3" spans="1:4" s="101" customFormat="1" x14ac:dyDescent="0.25">
      <c r="A3" s="109" t="s">
        <v>224</v>
      </c>
      <c r="B3" s="110"/>
      <c r="C3" s="111"/>
      <c r="D3" s="111"/>
    </row>
    <row r="4" spans="1:4" x14ac:dyDescent="0.25">
      <c r="A4" s="90" t="s">
        <v>107</v>
      </c>
      <c r="B4" s="112" t="s">
        <v>108</v>
      </c>
      <c r="C4" s="113">
        <v>251.64000000000001</v>
      </c>
      <c r="D4" s="113">
        <f>C4*(POWER(1+1.575/100,(Feuil1!$D$18-2019)))</f>
        <v>263.71824049604811</v>
      </c>
    </row>
    <row r="5" spans="1:4" x14ac:dyDescent="0.25">
      <c r="A5" s="90" t="s">
        <v>109</v>
      </c>
      <c r="B5" s="112" t="s">
        <v>108</v>
      </c>
      <c r="C5" s="113">
        <v>251.64000000000001</v>
      </c>
      <c r="D5" s="113">
        <f>C5*(POWER(1+1.575/100,(Feuil1!$D$18-2019)))</f>
        <v>263.71824049604811</v>
      </c>
    </row>
    <row r="6" spans="1:4" x14ac:dyDescent="0.25">
      <c r="A6" s="90" t="s">
        <v>110</v>
      </c>
      <c r="B6" s="112" t="s">
        <v>108</v>
      </c>
      <c r="C6" s="113">
        <v>188.73000000000002</v>
      </c>
      <c r="D6" s="113">
        <f>C6*(POWER(1+1.575/100,(Feuil1!$D$18-2019)))</f>
        <v>197.78868037203611</v>
      </c>
    </row>
    <row r="7" spans="1:4" x14ac:dyDescent="0.25">
      <c r="A7" s="90" t="s">
        <v>111</v>
      </c>
      <c r="B7" s="112" t="s">
        <v>108</v>
      </c>
      <c r="C7" s="113">
        <v>188.73000000000002</v>
      </c>
      <c r="D7" s="113">
        <f>C7*(POWER(1+1.575/100,(Feuil1!$D$18-2019)))</f>
        <v>197.78868037203611</v>
      </c>
    </row>
    <row r="8" spans="1:4" x14ac:dyDescent="0.25">
      <c r="A8" s="90" t="s">
        <v>112</v>
      </c>
      <c r="B8" s="112" t="s">
        <v>108</v>
      </c>
      <c r="C8" s="113">
        <v>188.73000000000002</v>
      </c>
      <c r="D8" s="113">
        <f>C8*(POWER(1+1.575/100,(Feuil1!$D$18-2019)))</f>
        <v>197.78868037203611</v>
      </c>
    </row>
    <row r="9" spans="1:4" x14ac:dyDescent="0.25">
      <c r="A9" s="90" t="s">
        <v>113</v>
      </c>
      <c r="B9" s="112" t="s">
        <v>108</v>
      </c>
      <c r="C9" s="113">
        <v>188.73000000000002</v>
      </c>
      <c r="D9" s="113">
        <f>C9*(POWER(1+1.575/100,(Feuil1!$D$18-2019)))</f>
        <v>197.78868037203611</v>
      </c>
    </row>
    <row r="10" spans="1:4" x14ac:dyDescent="0.25">
      <c r="A10" s="90" t="s">
        <v>114</v>
      </c>
      <c r="B10" s="112" t="s">
        <v>108</v>
      </c>
      <c r="C10" s="113">
        <v>251.64000000000001</v>
      </c>
      <c r="D10" s="113">
        <f>C10*(POWER(1+1.575/100,(Feuil1!$D$18-2019)))</f>
        <v>263.71824049604811</v>
      </c>
    </row>
    <row r="11" spans="1:4" x14ac:dyDescent="0.25">
      <c r="A11" s="90" t="s">
        <v>115</v>
      </c>
      <c r="B11" s="112" t="s">
        <v>108</v>
      </c>
      <c r="C11" s="113">
        <v>125.82000000000001</v>
      </c>
      <c r="D11" s="113">
        <f>C11*(POWER(1+1.575/100,(Feuil1!$D$18-2019)))</f>
        <v>131.85912024802406</v>
      </c>
    </row>
    <row r="12" spans="1:4" x14ac:dyDescent="0.25">
      <c r="A12" s="90" t="s">
        <v>116</v>
      </c>
      <c r="B12" s="112" t="s">
        <v>108</v>
      </c>
      <c r="C12" s="113">
        <v>188.73000000000002</v>
      </c>
      <c r="D12" s="113">
        <f>C12*(POWER(1+1.575/100,(Feuil1!$D$18-2019)))</f>
        <v>197.78868037203611</v>
      </c>
    </row>
    <row r="13" spans="1:4" x14ac:dyDescent="0.25">
      <c r="A13" s="90"/>
      <c r="B13" s="112"/>
      <c r="C13" s="113"/>
      <c r="D13" s="113"/>
    </row>
    <row r="14" spans="1:4" s="101" customFormat="1" x14ac:dyDescent="0.25">
      <c r="A14" s="109" t="s">
        <v>117</v>
      </c>
      <c r="B14" s="110"/>
      <c r="C14" s="111"/>
      <c r="D14" s="113"/>
    </row>
    <row r="15" spans="1:4" x14ac:dyDescent="0.25">
      <c r="A15" s="90" t="s">
        <v>118</v>
      </c>
      <c r="B15" s="112" t="s">
        <v>119</v>
      </c>
      <c r="C15" s="113">
        <v>0.50328000000000006</v>
      </c>
      <c r="D15" s="113">
        <f>C15*(POWER(1+1.575/100,(Feuil1!$D$18-2019)))</f>
        <v>0.52743648099209628</v>
      </c>
    </row>
    <row r="16" spans="1:4" x14ac:dyDescent="0.25">
      <c r="A16" s="90" t="s">
        <v>120</v>
      </c>
      <c r="B16" s="112" t="s">
        <v>119</v>
      </c>
      <c r="C16" s="113">
        <v>2.5164000000000004</v>
      </c>
      <c r="D16" s="113">
        <f>C16*(POWER(1+1.575/100,(Feuil1!$D$18-2019)))</f>
        <v>2.6371824049604817</v>
      </c>
    </row>
    <row r="17" spans="1:4" x14ac:dyDescent="0.25">
      <c r="A17" s="90" t="s">
        <v>121</v>
      </c>
      <c r="B17" s="112" t="s">
        <v>119</v>
      </c>
      <c r="C17" s="113">
        <v>2.5164000000000004</v>
      </c>
      <c r="D17" s="113">
        <f>C17*(POWER(1+1.575/100,(Feuil1!$D$18-2019)))</f>
        <v>2.6371824049604817</v>
      </c>
    </row>
    <row r="18" spans="1:4" x14ac:dyDescent="0.25">
      <c r="A18" s="90" t="s">
        <v>122</v>
      </c>
      <c r="B18" s="112" t="s">
        <v>108</v>
      </c>
      <c r="C18" s="113">
        <v>125.82000000000001</v>
      </c>
      <c r="D18" s="113">
        <f>C18*(POWER(1+1.575/100,(Feuil1!$D$18-2019)))</f>
        <v>131.85912024802406</v>
      </c>
    </row>
    <row r="19" spans="1:4" x14ac:dyDescent="0.25">
      <c r="A19" s="90" t="s">
        <v>123</v>
      </c>
      <c r="B19" s="112" t="s">
        <v>108</v>
      </c>
      <c r="C19" s="113">
        <v>2.5164000000000004</v>
      </c>
      <c r="D19" s="113">
        <f>C19*(POWER(1+1.575/100,(Feuil1!$D$18-2019)))</f>
        <v>2.6371824049604817</v>
      </c>
    </row>
    <row r="20" spans="1:4" x14ac:dyDescent="0.25">
      <c r="A20" s="90" t="s">
        <v>124</v>
      </c>
      <c r="B20" s="112" t="s">
        <v>108</v>
      </c>
      <c r="C20" s="113">
        <v>2.5164000000000004</v>
      </c>
      <c r="D20" s="113">
        <f>C20*(POWER(1+1.575/100,(Feuil1!$D$18-2019)))</f>
        <v>2.6371824049604817</v>
      </c>
    </row>
    <row r="21" spans="1:4" x14ac:dyDescent="0.25">
      <c r="A21" s="90" t="s">
        <v>125</v>
      </c>
      <c r="B21" s="112" t="s">
        <v>108</v>
      </c>
      <c r="C21" s="113">
        <v>2.5164000000000004</v>
      </c>
      <c r="D21" s="113">
        <f>C21*(POWER(1+1.575/100,(Feuil1!$D$18-2019)))</f>
        <v>2.6371824049604817</v>
      </c>
    </row>
    <row r="22" spans="1:4" x14ac:dyDescent="0.25">
      <c r="A22" s="90" t="s">
        <v>126</v>
      </c>
      <c r="B22" s="112" t="s">
        <v>108</v>
      </c>
      <c r="C22" s="113">
        <v>125.82000000000001</v>
      </c>
      <c r="D22" s="113">
        <f>C22*(POWER(1+1.575/100,(Feuil1!$D$18-2019)))</f>
        <v>131.85912024802406</v>
      </c>
    </row>
    <row r="23" spans="1:4" x14ac:dyDescent="0.25">
      <c r="A23" s="90" t="s">
        <v>127</v>
      </c>
      <c r="B23" s="112" t="s">
        <v>119</v>
      </c>
      <c r="C23" s="113">
        <v>2.5164000000000004</v>
      </c>
      <c r="D23" s="113">
        <f>C23*(POWER(1+1.575/100,(Feuil1!$D$18-2019)))</f>
        <v>2.6371824049604817</v>
      </c>
    </row>
    <row r="24" spans="1:4" x14ac:dyDescent="0.25">
      <c r="A24" s="90" t="s">
        <v>128</v>
      </c>
      <c r="B24" s="112" t="s">
        <v>119</v>
      </c>
      <c r="C24" s="113">
        <v>314.55</v>
      </c>
      <c r="D24" s="113">
        <f>C24*(POWER(1+1.575/100,(Feuil1!$D$18-2019)))</f>
        <v>329.64780062006014</v>
      </c>
    </row>
    <row r="25" spans="1:4" x14ac:dyDescent="0.25">
      <c r="A25" s="90"/>
      <c r="B25" s="112"/>
      <c r="C25" s="113"/>
      <c r="D25" s="113"/>
    </row>
    <row r="26" spans="1:4" s="101" customFormat="1" x14ac:dyDescent="0.25">
      <c r="A26" s="109" t="s">
        <v>129</v>
      </c>
      <c r="B26" s="110"/>
      <c r="C26" s="111"/>
      <c r="D26" s="113"/>
    </row>
    <row r="27" spans="1:4" x14ac:dyDescent="0.25">
      <c r="A27" s="90" t="s">
        <v>130</v>
      </c>
      <c r="B27" s="112" t="s">
        <v>119</v>
      </c>
      <c r="C27" s="113">
        <v>1.5727500000000001</v>
      </c>
      <c r="D27" s="113">
        <f>C27*(POWER(1+1.575/100,(Feuil1!$D$18-2019)))</f>
        <v>1.6482390031003009</v>
      </c>
    </row>
    <row r="28" spans="1:4" x14ac:dyDescent="0.25">
      <c r="A28" s="90" t="s">
        <v>131</v>
      </c>
      <c r="B28" s="112" t="s">
        <v>108</v>
      </c>
      <c r="C28" s="113">
        <v>75.492000000000019</v>
      </c>
      <c r="D28" s="113">
        <f>C28*(POWER(1+1.575/100,(Feuil1!$D$18-2019)))</f>
        <v>79.115472148814462</v>
      </c>
    </row>
    <row r="29" spans="1:4" x14ac:dyDescent="0.25">
      <c r="A29" s="90" t="s">
        <v>132</v>
      </c>
      <c r="B29" s="112" t="s">
        <v>119</v>
      </c>
      <c r="C29" s="113">
        <v>1.5727500000000001</v>
      </c>
      <c r="D29" s="113">
        <f>C29*(POWER(1+1.575/100,(Feuil1!$D$18-2019)))</f>
        <v>1.6482390031003009</v>
      </c>
    </row>
    <row r="30" spans="1:4" x14ac:dyDescent="0.25">
      <c r="A30" s="90" t="s">
        <v>133</v>
      </c>
      <c r="B30" s="112" t="s">
        <v>119</v>
      </c>
      <c r="C30" s="113">
        <v>1.2582000000000002</v>
      </c>
      <c r="D30" s="113">
        <f>C30*(POWER(1+1.575/100,(Feuil1!$D$18-2019)))</f>
        <v>1.3185912024802409</v>
      </c>
    </row>
    <row r="31" spans="1:4" x14ac:dyDescent="0.25">
      <c r="A31" s="90" t="s">
        <v>134</v>
      </c>
      <c r="B31" s="112" t="s">
        <v>108</v>
      </c>
      <c r="C31" s="113">
        <v>264.22200000000004</v>
      </c>
      <c r="D31" s="113">
        <f>C31*(POWER(1+1.575/100,(Feuil1!$D$18-2019)))</f>
        <v>276.90415252085057</v>
      </c>
    </row>
    <row r="32" spans="1:4" x14ac:dyDescent="0.25">
      <c r="A32" s="90"/>
      <c r="B32" s="112"/>
      <c r="C32" s="113"/>
      <c r="D32" s="113"/>
    </row>
    <row r="33" spans="1:4" s="101" customFormat="1" x14ac:dyDescent="0.25">
      <c r="A33" s="109" t="s">
        <v>135</v>
      </c>
      <c r="B33" s="110"/>
      <c r="C33" s="111"/>
      <c r="D33" s="113"/>
    </row>
    <row r="34" spans="1:4" x14ac:dyDescent="0.25">
      <c r="A34" s="90" t="s">
        <v>136</v>
      </c>
      <c r="B34" s="112" t="s">
        <v>108</v>
      </c>
      <c r="C34" s="113">
        <v>163.566</v>
      </c>
      <c r="D34" s="113">
        <f>C34*(POWER(1+1.575/100,(Feuil1!$D$18-2019)))</f>
        <v>171.41685632243127</v>
      </c>
    </row>
    <row r="35" spans="1:4" x14ac:dyDescent="0.25">
      <c r="A35" s="90" t="s">
        <v>137</v>
      </c>
      <c r="B35" s="112" t="s">
        <v>119</v>
      </c>
      <c r="C35" s="113">
        <v>37.746000000000009</v>
      </c>
      <c r="D35" s="113">
        <f>C35*(POWER(1+1.575/100,(Feuil1!$D$18-2019)))</f>
        <v>39.557736074407231</v>
      </c>
    </row>
    <row r="36" spans="1:4" x14ac:dyDescent="0.25">
      <c r="A36" s="90" t="s">
        <v>279</v>
      </c>
      <c r="B36" s="112" t="s">
        <v>175</v>
      </c>
      <c r="C36" s="113">
        <v>73.717938000000018</v>
      </c>
      <c r="D36" s="113">
        <f>C36*(POWER(1+1.575/100,(Feuil1!$D$18-2019)))</f>
        <v>77.256258553317309</v>
      </c>
    </row>
    <row r="37" spans="1:4" x14ac:dyDescent="0.25">
      <c r="A37" s="90" t="s">
        <v>293</v>
      </c>
      <c r="B37" s="112" t="s">
        <v>175</v>
      </c>
      <c r="C37" s="113">
        <v>105.32392200000001</v>
      </c>
      <c r="D37" s="113">
        <f>C37*(POWER(1+1.575/100,(Feuil1!$D$18-2019)))</f>
        <v>110.37926955962095</v>
      </c>
    </row>
    <row r="38" spans="1:4" x14ac:dyDescent="0.25">
      <c r="A38" s="90" t="s">
        <v>280</v>
      </c>
      <c r="B38" s="112" t="s">
        <v>175</v>
      </c>
      <c r="C38" s="113">
        <v>168.498144</v>
      </c>
      <c r="D38" s="113">
        <f>C38*(POWER(1+1.575/100,(Feuil1!$D$18-2019)))</f>
        <v>176.58573383615382</v>
      </c>
    </row>
    <row r="39" spans="1:4" x14ac:dyDescent="0.25">
      <c r="A39" s="90" t="s">
        <v>281</v>
      </c>
      <c r="B39" s="112" t="s">
        <v>175</v>
      </c>
      <c r="C39" s="113">
        <v>77.706432000000007</v>
      </c>
      <c r="D39" s="113">
        <f>C39*(POWER(1+1.575/100,(Feuil1!$D$18-2019)))</f>
        <v>81.436192665179661</v>
      </c>
    </row>
    <row r="40" spans="1:4" x14ac:dyDescent="0.25">
      <c r="A40" s="90" t="s">
        <v>282</v>
      </c>
      <c r="B40" s="112" t="s">
        <v>175</v>
      </c>
      <c r="C40" s="113">
        <v>182.81646000000003</v>
      </c>
      <c r="D40" s="113">
        <f>C40*(POWER(1+1.575/100,(Feuil1!$D$18-2019)))</f>
        <v>191.59130172037899</v>
      </c>
    </row>
    <row r="41" spans="1:4" x14ac:dyDescent="0.25">
      <c r="A41" s="90" t="s">
        <v>283</v>
      </c>
      <c r="B41" s="112" t="s">
        <v>229</v>
      </c>
      <c r="C41" s="113">
        <v>115.75440000000002</v>
      </c>
      <c r="D41" s="113">
        <f>C41*(POWER(1+1.575/100,(Feuil1!$D$18-2019)))</f>
        <v>121.31039062818215</v>
      </c>
    </row>
    <row r="42" spans="1:4" x14ac:dyDescent="0.25">
      <c r="A42" s="90" t="s">
        <v>284</v>
      </c>
      <c r="B42" s="112" t="s">
        <v>229</v>
      </c>
      <c r="C42" s="113">
        <v>120.78720000000001</v>
      </c>
      <c r="D42" s="113">
        <f>C42*(POWER(1+1.575/100,(Feuil1!$D$18-2019)))</f>
        <v>126.58475543810312</v>
      </c>
    </row>
    <row r="43" spans="1:4" x14ac:dyDescent="0.25">
      <c r="A43" s="90" t="s">
        <v>285</v>
      </c>
      <c r="B43" s="112" t="s">
        <v>229</v>
      </c>
      <c r="C43" s="113">
        <v>20.131200000000003</v>
      </c>
      <c r="D43" s="113">
        <f>C43*(POWER(1+1.575/100,(Feuil1!$D$18-2019)))</f>
        <v>21.097459239683854</v>
      </c>
    </row>
    <row r="44" spans="1:4" x14ac:dyDescent="0.25">
      <c r="A44" s="90" t="s">
        <v>286</v>
      </c>
      <c r="B44" s="112" t="s">
        <v>119</v>
      </c>
      <c r="C44" s="113">
        <v>186.21360000000001</v>
      </c>
      <c r="D44" s="113">
        <f>C44*(POWER(1+1.575/100,(Feuil1!$D$18-2019)))</f>
        <v>195.15149796707561</v>
      </c>
    </row>
    <row r="45" spans="1:4" x14ac:dyDescent="0.25">
      <c r="A45" s="90"/>
      <c r="B45" s="112"/>
      <c r="C45" s="113"/>
      <c r="D45" s="113"/>
    </row>
    <row r="46" spans="1:4" s="101" customFormat="1" x14ac:dyDescent="0.25">
      <c r="A46" s="109" t="s">
        <v>226</v>
      </c>
      <c r="B46" s="110"/>
      <c r="C46" s="111"/>
      <c r="D46" s="113"/>
    </row>
    <row r="47" spans="1:4" x14ac:dyDescent="0.25">
      <c r="A47" s="90" t="s">
        <v>138</v>
      </c>
      <c r="B47" s="112" t="s">
        <v>108</v>
      </c>
      <c r="C47" s="113">
        <v>125.82000000000001</v>
      </c>
      <c r="D47" s="113">
        <f>C47*(POWER(1+1.575/100,(Feuil1!$D$18-2019)))</f>
        <v>131.85912024802406</v>
      </c>
    </row>
    <row r="48" spans="1:4" x14ac:dyDescent="0.25">
      <c r="A48" s="90" t="s">
        <v>139</v>
      </c>
      <c r="B48" s="112" t="s">
        <v>108</v>
      </c>
      <c r="C48" s="113">
        <v>125.82000000000001</v>
      </c>
      <c r="D48" s="113">
        <f>C48*(POWER(1+1.575/100,(Feuil1!$D$18-2019)))</f>
        <v>131.85912024802406</v>
      </c>
    </row>
    <row r="49" spans="1:4" x14ac:dyDescent="0.25">
      <c r="A49" s="90" t="s">
        <v>140</v>
      </c>
      <c r="B49" s="112" t="s">
        <v>108</v>
      </c>
      <c r="C49" s="113">
        <v>125.82000000000001</v>
      </c>
      <c r="D49" s="113">
        <f>C49*(POWER(1+1.575/100,(Feuil1!$D$18-2019)))</f>
        <v>131.85912024802406</v>
      </c>
    </row>
    <row r="50" spans="1:4" x14ac:dyDescent="0.25">
      <c r="A50" s="90" t="s">
        <v>141</v>
      </c>
      <c r="B50" s="112" t="s">
        <v>108</v>
      </c>
      <c r="C50" s="113">
        <v>31.455000000000002</v>
      </c>
      <c r="D50" s="113">
        <f>C50*(POWER(1+1.575/100,(Feuil1!$D$18-2019)))</f>
        <v>32.964780062006014</v>
      </c>
    </row>
    <row r="51" spans="1:4" x14ac:dyDescent="0.25">
      <c r="A51" s="90" t="s">
        <v>142</v>
      </c>
      <c r="B51" s="112" t="s">
        <v>108</v>
      </c>
      <c r="C51" s="113">
        <v>31.455000000000002</v>
      </c>
      <c r="D51" s="113">
        <f>C51*(POWER(1+1.575/100,(Feuil1!$D$18-2019)))</f>
        <v>32.964780062006014</v>
      </c>
    </row>
    <row r="52" spans="1:4" x14ac:dyDescent="0.25">
      <c r="A52" s="90" t="s">
        <v>143</v>
      </c>
      <c r="B52" s="112" t="s">
        <v>108</v>
      </c>
      <c r="C52" s="113">
        <v>377.46000000000004</v>
      </c>
      <c r="D52" s="113">
        <f>C52*(POWER(1+1.575/100,(Feuil1!$D$18-2019)))</f>
        <v>395.57736074407222</v>
      </c>
    </row>
    <row r="53" spans="1:4" x14ac:dyDescent="0.25">
      <c r="A53" s="90" t="s">
        <v>144</v>
      </c>
      <c r="B53" s="112" t="s">
        <v>108</v>
      </c>
      <c r="C53" s="113">
        <v>113.23800000000001</v>
      </c>
      <c r="D53" s="113">
        <f>C53*(POWER(1+1.575/100,(Feuil1!$D$18-2019)))</f>
        <v>118.67320822322166</v>
      </c>
    </row>
    <row r="54" spans="1:4" x14ac:dyDescent="0.25">
      <c r="A54" s="90" t="s">
        <v>145</v>
      </c>
      <c r="B54" s="112" t="s">
        <v>108</v>
      </c>
      <c r="C54" s="113">
        <v>135.88560000000001</v>
      </c>
      <c r="D54" s="113">
        <f>C54*(POWER(1+1.575/100,(Feuil1!$D$18-2019)))</f>
        <v>142.40784986786599</v>
      </c>
    </row>
    <row r="55" spans="1:4" x14ac:dyDescent="0.25">
      <c r="A55" s="90" t="s">
        <v>146</v>
      </c>
      <c r="B55" s="112" t="s">
        <v>108</v>
      </c>
      <c r="C55" s="113">
        <v>169.85700000000003</v>
      </c>
      <c r="D55" s="113">
        <f>C55*(POWER(1+1.575/100,(Feuil1!$D$18-2019)))</f>
        <v>178.0098123348325</v>
      </c>
    </row>
    <row r="56" spans="1:4" x14ac:dyDescent="0.25">
      <c r="A56" s="90" t="s">
        <v>147</v>
      </c>
      <c r="B56" s="112" t="s">
        <v>108</v>
      </c>
      <c r="C56" s="113">
        <v>181.1808</v>
      </c>
      <c r="D56" s="113">
        <f>C56*(POWER(1+1.575/100,(Feuil1!$D$18-2019)))</f>
        <v>189.87713315715465</v>
      </c>
    </row>
    <row r="57" spans="1:4" x14ac:dyDescent="0.25">
      <c r="A57" s="90" t="s">
        <v>148</v>
      </c>
      <c r="B57" s="112" t="s">
        <v>108</v>
      </c>
      <c r="C57" s="113">
        <v>31.455000000000002</v>
      </c>
      <c r="D57" s="113">
        <f>C57*(POWER(1+1.575/100,(Feuil1!$D$18-2019)))</f>
        <v>32.964780062006014</v>
      </c>
    </row>
    <row r="58" spans="1:4" x14ac:dyDescent="0.25">
      <c r="A58" s="90" t="s">
        <v>149</v>
      </c>
      <c r="B58" s="112" t="s">
        <v>108</v>
      </c>
      <c r="C58" s="113">
        <v>31.455000000000002</v>
      </c>
      <c r="D58" s="113">
        <f>C58*(POWER(1+1.575/100,(Feuil1!$D$18-2019)))</f>
        <v>32.964780062006014</v>
      </c>
    </row>
    <row r="59" spans="1:4" x14ac:dyDescent="0.25">
      <c r="A59" s="90" t="s">
        <v>150</v>
      </c>
      <c r="B59" s="112" t="s">
        <v>108</v>
      </c>
      <c r="C59" s="113">
        <v>37.746000000000009</v>
      </c>
      <c r="D59" s="113">
        <f>C59*(POWER(1+1.575/100,(Feuil1!$D$18-2019)))</f>
        <v>39.557736074407231</v>
      </c>
    </row>
    <row r="60" spans="1:4" x14ac:dyDescent="0.25">
      <c r="A60" s="90" t="s">
        <v>151</v>
      </c>
      <c r="B60" s="112" t="s">
        <v>108</v>
      </c>
      <c r="C60" s="113">
        <v>37.746000000000009</v>
      </c>
      <c r="D60" s="113">
        <f>C60*(POWER(1+1.575/100,(Feuil1!$D$18-2019)))</f>
        <v>39.557736074407231</v>
      </c>
    </row>
    <row r="61" spans="1:4" x14ac:dyDescent="0.25">
      <c r="A61" s="90"/>
      <c r="B61" s="112"/>
      <c r="C61" s="113"/>
      <c r="D61" s="113"/>
    </row>
    <row r="62" spans="1:4" s="101" customFormat="1" x14ac:dyDescent="0.25">
      <c r="A62" s="109" t="s">
        <v>152</v>
      </c>
      <c r="B62" s="110"/>
      <c r="C62" s="111"/>
      <c r="D62" s="113"/>
    </row>
    <row r="63" spans="1:4" x14ac:dyDescent="0.25">
      <c r="A63" s="90" t="s">
        <v>153</v>
      </c>
      <c r="B63" s="112" t="s">
        <v>108</v>
      </c>
      <c r="C63" s="113">
        <v>239.05800000000002</v>
      </c>
      <c r="D63" s="113">
        <f>C63*(POWER(1+1.575/100,(Feuil1!$D$18-2019)))</f>
        <v>250.53232847124573</v>
      </c>
    </row>
    <row r="64" spans="1:4" x14ac:dyDescent="0.25">
      <c r="A64" s="90" t="s">
        <v>154</v>
      </c>
      <c r="B64" s="112" t="s">
        <v>108</v>
      </c>
      <c r="C64" s="113">
        <v>226.47600000000003</v>
      </c>
      <c r="D64" s="113">
        <f>C64*(POWER(1+1.575/100,(Feuil1!$D$18-2019)))</f>
        <v>237.34641644644333</v>
      </c>
    </row>
    <row r="65" spans="1:4" ht="15.75" x14ac:dyDescent="0.25">
      <c r="A65" s="114"/>
      <c r="B65" s="112"/>
      <c r="C65" s="113"/>
      <c r="D65" s="113"/>
    </row>
    <row r="66" spans="1:4" s="101" customFormat="1" ht="15.75" x14ac:dyDescent="0.25">
      <c r="A66" s="122" t="s">
        <v>278</v>
      </c>
      <c r="B66" s="110"/>
      <c r="C66" s="111"/>
      <c r="D66" s="113"/>
    </row>
    <row r="67" spans="1:4" x14ac:dyDescent="0.25">
      <c r="A67" s="109" t="s">
        <v>155</v>
      </c>
      <c r="B67" s="110"/>
      <c r="C67" s="111"/>
      <c r="D67" s="113"/>
    </row>
    <row r="68" spans="1:4" x14ac:dyDescent="0.25">
      <c r="A68" s="90" t="s">
        <v>156</v>
      </c>
      <c r="B68" s="112" t="s">
        <v>108</v>
      </c>
      <c r="C68" s="113">
        <v>239.05800000000002</v>
      </c>
      <c r="D68" s="113">
        <f>C68*(POWER(1+1.575/100,(Feuil1!$D$18-2019)))</f>
        <v>250.53232847124573</v>
      </c>
    </row>
    <row r="69" spans="1:4" x14ac:dyDescent="0.25">
      <c r="A69" s="90" t="s">
        <v>157</v>
      </c>
      <c r="B69" s="112" t="s">
        <v>108</v>
      </c>
      <c r="C69" s="113">
        <v>62.910000000000004</v>
      </c>
      <c r="D69" s="113">
        <f>C69*(POWER(1+1.575/100,(Feuil1!$D$18-2019)))</f>
        <v>65.929560124012028</v>
      </c>
    </row>
    <row r="70" spans="1:4" x14ac:dyDescent="0.25">
      <c r="A70" s="90" t="s">
        <v>158</v>
      </c>
      <c r="B70" s="112" t="s">
        <v>119</v>
      </c>
      <c r="C70" s="113">
        <v>36.588456000000001</v>
      </c>
      <c r="D70" s="113">
        <f>C70*(POWER(1+1.575/100,(Feuil1!$D$18-2019)))</f>
        <v>38.344632168125401</v>
      </c>
    </row>
    <row r="71" spans="1:4" x14ac:dyDescent="0.25">
      <c r="A71" s="90" t="s">
        <v>159</v>
      </c>
      <c r="B71" s="112" t="s">
        <v>119</v>
      </c>
      <c r="C71" s="113">
        <v>90.061955999999995</v>
      </c>
      <c r="D71" s="113">
        <f>C71*(POWER(1+1.575/100,(Feuil1!$D$18-2019)))</f>
        <v>94.38475827353561</v>
      </c>
    </row>
    <row r="72" spans="1:4" x14ac:dyDescent="0.25">
      <c r="A72" s="90" t="s">
        <v>160</v>
      </c>
      <c r="B72" s="112" t="s">
        <v>119</v>
      </c>
      <c r="C72" s="113">
        <v>134.514162</v>
      </c>
      <c r="D72" s="113">
        <f>C72*(POWER(1+1.575/100,(Feuil1!$D$18-2019)))</f>
        <v>140.97058545716251</v>
      </c>
    </row>
    <row r="73" spans="1:4" x14ac:dyDescent="0.25">
      <c r="A73" s="90" t="s">
        <v>161</v>
      </c>
      <c r="B73" s="112" t="s">
        <v>119</v>
      </c>
      <c r="C73" s="113">
        <v>198.27973800000001</v>
      </c>
      <c r="D73" s="113">
        <f>C73*(POWER(1+1.575/100,(Feuil1!$D$18-2019)))</f>
        <v>207.79678759886113</v>
      </c>
    </row>
    <row r="74" spans="1:4" x14ac:dyDescent="0.25">
      <c r="A74" s="90" t="s">
        <v>162</v>
      </c>
      <c r="B74" s="112" t="s">
        <v>119</v>
      </c>
      <c r="C74" s="113">
        <v>191.24640000000002</v>
      </c>
      <c r="D74" s="113">
        <f>C74*(POWER(1+1.575/100,(Feuil1!$D$18-2019)))</f>
        <v>200.42586277699658</v>
      </c>
    </row>
    <row r="75" spans="1:4" x14ac:dyDescent="0.25">
      <c r="A75" s="90" t="s">
        <v>163</v>
      </c>
      <c r="B75" s="112" t="s">
        <v>119</v>
      </c>
      <c r="C75" s="113">
        <v>2.5164000000000004</v>
      </c>
      <c r="D75" s="113">
        <f>C75*(POWER(1+1.575/100,(Feuil1!$D$18-2019)))</f>
        <v>2.6371824049604817</v>
      </c>
    </row>
    <row r="76" spans="1:4" x14ac:dyDescent="0.25">
      <c r="A76" s="90" t="s">
        <v>164</v>
      </c>
      <c r="B76" s="112" t="s">
        <v>119</v>
      </c>
      <c r="C76" s="113">
        <v>5.0328000000000008</v>
      </c>
      <c r="D76" s="113">
        <f>C76*(POWER(1+1.575/100,(Feuil1!$D$18-2019)))</f>
        <v>5.2743648099209635</v>
      </c>
    </row>
    <row r="77" spans="1:4" x14ac:dyDescent="0.25">
      <c r="A77" s="90" t="s">
        <v>165</v>
      </c>
      <c r="B77" s="112" t="s">
        <v>119</v>
      </c>
      <c r="C77" s="113">
        <v>8.1783000000000001</v>
      </c>
      <c r="D77" s="113">
        <f>C77*(POWER(1+1.575/100,(Feuil1!$D$18-2019)))</f>
        <v>8.570842816121564</v>
      </c>
    </row>
    <row r="78" spans="1:4" x14ac:dyDescent="0.25">
      <c r="A78" s="90" t="s">
        <v>166</v>
      </c>
      <c r="B78" s="112" t="s">
        <v>119</v>
      </c>
      <c r="C78" s="113">
        <v>8.8074000000000012</v>
      </c>
      <c r="D78" s="113">
        <f>C78*(POWER(1+1.575/100,(Feuil1!$D$18-2019)))</f>
        <v>9.2301384173616849</v>
      </c>
    </row>
    <row r="79" spans="1:4" x14ac:dyDescent="0.25">
      <c r="A79" s="90" t="s">
        <v>167</v>
      </c>
      <c r="B79" s="112" t="s">
        <v>119</v>
      </c>
      <c r="C79" s="113">
        <v>5.6619000000000002</v>
      </c>
      <c r="D79" s="113">
        <f>C79*(POWER(1+1.575/100,(Feuil1!$D$18-2019)))</f>
        <v>5.9336604111610827</v>
      </c>
    </row>
    <row r="80" spans="1:4" x14ac:dyDescent="0.25">
      <c r="A80" s="90" t="s">
        <v>168</v>
      </c>
      <c r="B80" s="112" t="s">
        <v>119</v>
      </c>
      <c r="C80" s="113">
        <v>5.6619000000000002</v>
      </c>
      <c r="D80" s="113">
        <f>C80*(POWER(1+1.575/100,(Feuil1!$D$18-2019)))</f>
        <v>5.9336604111610827</v>
      </c>
    </row>
    <row r="81" spans="1:4" x14ac:dyDescent="0.25">
      <c r="A81" s="90" t="s">
        <v>169</v>
      </c>
      <c r="B81" s="112" t="s">
        <v>119</v>
      </c>
      <c r="C81" s="113">
        <v>8.8074000000000012</v>
      </c>
      <c r="D81" s="113">
        <f>C81*(POWER(1+1.575/100,(Feuil1!$D$18-2019)))</f>
        <v>9.2301384173616849</v>
      </c>
    </row>
    <row r="82" spans="1:4" x14ac:dyDescent="0.25">
      <c r="A82" s="90" t="s">
        <v>170</v>
      </c>
      <c r="B82" s="112" t="s">
        <v>119</v>
      </c>
      <c r="C82" s="113">
        <v>8.8074000000000012</v>
      </c>
      <c r="D82" s="113">
        <f>C82*(POWER(1+1.575/100,(Feuil1!$D$18-2019)))</f>
        <v>9.2301384173616849</v>
      </c>
    </row>
    <row r="83" spans="1:4" x14ac:dyDescent="0.25">
      <c r="A83" s="90" t="s">
        <v>171</v>
      </c>
      <c r="B83" s="112" t="s">
        <v>119</v>
      </c>
      <c r="C83" s="113">
        <v>21.389399999999998</v>
      </c>
      <c r="D83" s="113">
        <f>C83*(POWER(1+1.575/100,(Feuil1!$D$18-2019)))</f>
        <v>22.416050442164089</v>
      </c>
    </row>
    <row r="84" spans="1:4" x14ac:dyDescent="0.25">
      <c r="A84" s="90" t="s">
        <v>172</v>
      </c>
      <c r="B84" s="112" t="s">
        <v>119</v>
      </c>
      <c r="C84" s="113">
        <v>0.83041200000000015</v>
      </c>
      <c r="D84" s="113">
        <f>C84*(POWER(1+1.575/100,(Feuil1!$D$18-2019)))</f>
        <v>0.8702701936369589</v>
      </c>
    </row>
    <row r="85" spans="1:4" s="101" customFormat="1" x14ac:dyDescent="0.25">
      <c r="A85" s="90"/>
      <c r="B85" s="110"/>
      <c r="C85" s="111"/>
      <c r="D85" s="113"/>
    </row>
    <row r="86" spans="1:4" x14ac:dyDescent="0.25">
      <c r="A86" s="109" t="s">
        <v>173</v>
      </c>
      <c r="B86" s="110"/>
      <c r="C86" s="111"/>
      <c r="D86" s="113"/>
    </row>
    <row r="87" spans="1:4" x14ac:dyDescent="0.25">
      <c r="A87" s="90" t="s">
        <v>174</v>
      </c>
      <c r="B87" s="112" t="s">
        <v>175</v>
      </c>
      <c r="C87" s="113">
        <v>141.17004000000003</v>
      </c>
      <c r="D87" s="113">
        <f>C87*(POWER(1+1.575/100,(Feuil1!$D$18-2019)))</f>
        <v>147.94593291828303</v>
      </c>
    </row>
    <row r="88" spans="1:4" x14ac:dyDescent="0.25">
      <c r="A88" s="90" t="s">
        <v>106</v>
      </c>
      <c r="B88" s="112" t="s">
        <v>175</v>
      </c>
      <c r="C88" s="113">
        <v>323.98650000000004</v>
      </c>
      <c r="D88" s="113">
        <f>C88*(POWER(1+1.575/100,(Feuil1!$D$18-2019)))</f>
        <v>339.53723463866197</v>
      </c>
    </row>
    <row r="89" spans="1:4" x14ac:dyDescent="0.25">
      <c r="A89" s="90" t="s">
        <v>176</v>
      </c>
      <c r="B89" s="112" t="s">
        <v>175</v>
      </c>
      <c r="C89" s="113">
        <v>395.26353</v>
      </c>
      <c r="D89" s="113">
        <f>C89*(POWER(1+1.575/100,(Feuil1!$D$18-2019)))</f>
        <v>414.23542625916758</v>
      </c>
    </row>
    <row r="90" spans="1:4" x14ac:dyDescent="0.25">
      <c r="A90" s="90" t="s">
        <v>177</v>
      </c>
      <c r="B90" s="112" t="s">
        <v>175</v>
      </c>
      <c r="C90" s="113">
        <v>1455.3347760000001</v>
      </c>
      <c r="D90" s="113">
        <f>C90*(POWER(1+1.575/100,(Feuil1!$D$18-2019)))</f>
        <v>1525.1880720848449</v>
      </c>
    </row>
    <row r="91" spans="1:4" x14ac:dyDescent="0.25">
      <c r="A91" s="90" t="s">
        <v>178</v>
      </c>
      <c r="B91" s="112" t="s">
        <v>108</v>
      </c>
      <c r="C91" s="113">
        <v>100.65600000000001</v>
      </c>
      <c r="D91" s="113">
        <f>C91*(POWER(1+1.575/100,(Feuil1!$D$18-2019)))</f>
        <v>105.48729619841926</v>
      </c>
    </row>
    <row r="92" spans="1:4" x14ac:dyDescent="0.25">
      <c r="A92" s="90" t="s">
        <v>179</v>
      </c>
      <c r="B92" s="112" t="s">
        <v>108</v>
      </c>
      <c r="C92" s="113">
        <v>132.11100000000002</v>
      </c>
      <c r="D92" s="113">
        <f>C92*(POWER(1+1.575/100,(Feuil1!$D$18-2019)))</f>
        <v>138.45207626042529</v>
      </c>
    </row>
    <row r="93" spans="1:4" s="101" customFormat="1" x14ac:dyDescent="0.25">
      <c r="A93" s="90"/>
      <c r="B93" s="110"/>
      <c r="C93" s="111"/>
      <c r="D93" s="113"/>
    </row>
    <row r="94" spans="1:4" x14ac:dyDescent="0.25">
      <c r="A94" s="109" t="s">
        <v>227</v>
      </c>
      <c r="B94" s="110"/>
      <c r="C94" s="111"/>
      <c r="D94" s="113"/>
    </row>
    <row r="95" spans="1:4" x14ac:dyDescent="0.25">
      <c r="A95" s="90" t="s">
        <v>180</v>
      </c>
      <c r="B95" s="112" t="s">
        <v>108</v>
      </c>
      <c r="C95" s="113">
        <v>188.73000000000002</v>
      </c>
      <c r="D95" s="113">
        <f>C95*(POWER(1+1.575/100,(Feuil1!$D$18-2019)))</f>
        <v>197.78868037203611</v>
      </c>
    </row>
    <row r="96" spans="1:4" x14ac:dyDescent="0.25">
      <c r="A96" s="90" t="s">
        <v>181</v>
      </c>
      <c r="B96" s="112" t="s">
        <v>108</v>
      </c>
      <c r="C96" s="113">
        <v>226.47600000000003</v>
      </c>
      <c r="D96" s="113">
        <f>C96*(POWER(1+1.575/100,(Feuil1!$D$18-2019)))</f>
        <v>237.34641644644333</v>
      </c>
    </row>
    <row r="97" spans="1:4" x14ac:dyDescent="0.25">
      <c r="A97" s="90" t="s">
        <v>182</v>
      </c>
      <c r="B97" s="112" t="s">
        <v>108</v>
      </c>
      <c r="C97" s="113">
        <v>276.80400000000003</v>
      </c>
      <c r="D97" s="113">
        <f>C97*(POWER(1+1.575/100,(Feuil1!$D$18-2019)))</f>
        <v>290.09006454565298</v>
      </c>
    </row>
    <row r="98" spans="1:4" x14ac:dyDescent="0.25">
      <c r="A98" s="90" t="s">
        <v>183</v>
      </c>
      <c r="B98" s="112" t="s">
        <v>108</v>
      </c>
      <c r="C98" s="113">
        <v>50.328000000000003</v>
      </c>
      <c r="D98" s="113">
        <f>C98*(POWER(1+1.575/100,(Feuil1!$D$18-2019)))</f>
        <v>52.743648099209629</v>
      </c>
    </row>
    <row r="99" spans="1:4" x14ac:dyDescent="0.25">
      <c r="A99" s="90" t="s">
        <v>184</v>
      </c>
      <c r="B99" s="112" t="s">
        <v>108</v>
      </c>
      <c r="C99" s="113">
        <v>484.40700000000004</v>
      </c>
      <c r="D99" s="113">
        <f>C99*(POWER(1+1.575/100,(Feuil1!$D$18-2019)))</f>
        <v>507.65761295489267</v>
      </c>
    </row>
    <row r="100" spans="1:4" x14ac:dyDescent="0.25">
      <c r="A100" s="90" t="s">
        <v>185</v>
      </c>
      <c r="B100" s="112" t="s">
        <v>108</v>
      </c>
      <c r="C100" s="113">
        <v>566.19000000000005</v>
      </c>
      <c r="D100" s="113">
        <f>C100*(POWER(1+1.575/100,(Feuil1!$D$18-2019)))</f>
        <v>593.36604111610836</v>
      </c>
    </row>
    <row r="101" spans="1:4" x14ac:dyDescent="0.25">
      <c r="A101" s="90" t="s">
        <v>186</v>
      </c>
      <c r="B101" s="112" t="s">
        <v>108</v>
      </c>
      <c r="C101" s="113">
        <v>610.22700000000009</v>
      </c>
      <c r="D101" s="113">
        <f>C101*(POWER(1+1.575/100,(Feuil1!$D$18-2019)))</f>
        <v>639.51673320291673</v>
      </c>
    </row>
    <row r="102" spans="1:4" s="101" customFormat="1" x14ac:dyDescent="0.25">
      <c r="A102" s="90"/>
      <c r="B102" s="110"/>
      <c r="C102" s="111"/>
      <c r="D102" s="113"/>
    </row>
    <row r="103" spans="1:4" x14ac:dyDescent="0.25">
      <c r="A103" s="109" t="s">
        <v>228</v>
      </c>
      <c r="B103" s="110"/>
      <c r="C103" s="111"/>
      <c r="D103" s="113"/>
    </row>
    <row r="104" spans="1:4" x14ac:dyDescent="0.25">
      <c r="A104" s="90" t="s">
        <v>187</v>
      </c>
      <c r="B104" s="112" t="s">
        <v>108</v>
      </c>
      <c r="C104" s="113">
        <v>251.64000000000001</v>
      </c>
      <c r="D104" s="113">
        <f>C104*(POWER(1+1.575/100,(Feuil1!$D$18-2019)))</f>
        <v>263.71824049604811</v>
      </c>
    </row>
    <row r="105" spans="1:4" x14ac:dyDescent="0.25">
      <c r="A105" s="90" t="s">
        <v>188</v>
      </c>
      <c r="B105" s="112" t="s">
        <v>108</v>
      </c>
      <c r="C105" s="113">
        <v>264.22200000000004</v>
      </c>
      <c r="D105" s="113">
        <f>C105*(POWER(1+1.575/100,(Feuil1!$D$18-2019)))</f>
        <v>276.90415252085057</v>
      </c>
    </row>
    <row r="106" spans="1:4" x14ac:dyDescent="0.25">
      <c r="A106" s="90" t="s">
        <v>189</v>
      </c>
      <c r="B106" s="112" t="s">
        <v>108</v>
      </c>
      <c r="C106" s="113">
        <v>276.80400000000003</v>
      </c>
      <c r="D106" s="113">
        <f>C106*(POWER(1+1.575/100,(Feuil1!$D$18-2019)))</f>
        <v>290.09006454565298</v>
      </c>
    </row>
    <row r="107" spans="1:4" x14ac:dyDescent="0.25">
      <c r="A107" s="90" t="s">
        <v>190</v>
      </c>
      <c r="B107" s="112" t="s">
        <v>108</v>
      </c>
      <c r="C107" s="113">
        <v>62.910000000000004</v>
      </c>
      <c r="D107" s="113">
        <f>C107*(POWER(1+1.575/100,(Feuil1!$D$18-2019)))</f>
        <v>65.929560124012028</v>
      </c>
    </row>
    <row r="108" spans="1:4" x14ac:dyDescent="0.25">
      <c r="A108" s="90" t="s">
        <v>191</v>
      </c>
      <c r="B108" s="112" t="s">
        <v>108</v>
      </c>
      <c r="C108" s="113">
        <v>75.492000000000019</v>
      </c>
      <c r="D108" s="113">
        <f>C108*(POWER(1+1.575/100,(Feuil1!$D$18-2019)))</f>
        <v>79.115472148814462</v>
      </c>
    </row>
    <row r="109" spans="1:4" x14ac:dyDescent="0.25">
      <c r="A109" s="90" t="s">
        <v>192</v>
      </c>
      <c r="B109" s="112" t="s">
        <v>108</v>
      </c>
      <c r="C109" s="113">
        <v>125.82000000000001</v>
      </c>
      <c r="D109" s="113">
        <f>C109*(POWER(1+1.575/100,(Feuil1!$D$18-2019)))</f>
        <v>131.85912024802406</v>
      </c>
    </row>
    <row r="110" spans="1:4" x14ac:dyDescent="0.25">
      <c r="A110" s="90" t="s">
        <v>193</v>
      </c>
      <c r="B110" s="112" t="s">
        <v>108</v>
      </c>
      <c r="C110" s="113">
        <v>17.614800000000002</v>
      </c>
      <c r="D110" s="113">
        <f>C110*(POWER(1+1.575/100,(Feuil1!$D$18-2019)))</f>
        <v>18.46027683472337</v>
      </c>
    </row>
    <row r="111" spans="1:4" x14ac:dyDescent="0.25">
      <c r="A111" s="90" t="s">
        <v>194</v>
      </c>
      <c r="B111" s="112" t="s">
        <v>108</v>
      </c>
      <c r="C111" s="113">
        <v>18.873000000000005</v>
      </c>
      <c r="D111" s="113">
        <f>C111*(POWER(1+1.575/100,(Feuil1!$D$18-2019)))</f>
        <v>19.778868037203615</v>
      </c>
    </row>
    <row r="112" spans="1:4" x14ac:dyDescent="0.25">
      <c r="A112" s="90" t="s">
        <v>195</v>
      </c>
      <c r="B112" s="112" t="s">
        <v>108</v>
      </c>
      <c r="C112" s="113">
        <v>75.492000000000019</v>
      </c>
      <c r="D112" s="113">
        <f>C112*(POWER(1+1.575/100,(Feuil1!$D$18-2019)))</f>
        <v>79.115472148814462</v>
      </c>
    </row>
    <row r="113" spans="1:4" x14ac:dyDescent="0.25">
      <c r="A113" s="90" t="s">
        <v>196</v>
      </c>
      <c r="B113" s="112" t="s">
        <v>108</v>
      </c>
      <c r="C113" s="113">
        <v>150.98400000000004</v>
      </c>
      <c r="D113" s="113">
        <f>C113*(POWER(1+1.575/100,(Feuil1!$D$18-2019)))</f>
        <v>158.23094429762892</v>
      </c>
    </row>
    <row r="114" spans="1:4" x14ac:dyDescent="0.25">
      <c r="A114" s="90" t="s">
        <v>197</v>
      </c>
      <c r="B114" s="112" t="s">
        <v>108</v>
      </c>
      <c r="C114" s="113">
        <v>196.27920000000003</v>
      </c>
      <c r="D114" s="113">
        <f>C114*(POWER(1+1.575/100,(Feuil1!$D$18-2019)))</f>
        <v>205.70022758691758</v>
      </c>
    </row>
    <row r="115" spans="1:4" x14ac:dyDescent="0.25">
      <c r="A115" s="90" t="s">
        <v>198</v>
      </c>
      <c r="B115" s="112" t="s">
        <v>108</v>
      </c>
      <c r="C115" s="113">
        <v>125.82000000000001</v>
      </c>
      <c r="D115" s="113">
        <f>C115*(POWER(1+1.575/100,(Feuil1!$D$18-2019)))</f>
        <v>131.85912024802406</v>
      </c>
    </row>
    <row r="116" spans="1:4" s="101" customFormat="1" x14ac:dyDescent="0.25">
      <c r="A116" s="90"/>
      <c r="B116" s="110"/>
      <c r="C116" s="111"/>
      <c r="D116" s="113"/>
    </row>
    <row r="117" spans="1:4" x14ac:dyDescent="0.25">
      <c r="A117" s="109" t="s">
        <v>199</v>
      </c>
      <c r="B117" s="112"/>
      <c r="C117" s="111"/>
      <c r="D117" s="113"/>
    </row>
    <row r="118" spans="1:4" x14ac:dyDescent="0.25">
      <c r="A118" s="90" t="s">
        <v>201</v>
      </c>
      <c r="B118" s="112" t="s">
        <v>200</v>
      </c>
      <c r="C118" s="113">
        <v>75.492000000000019</v>
      </c>
      <c r="D118" s="113">
        <f>C118*(POWER(1+1.575/100,(Feuil1!$D$18-2019)))</f>
        <v>79.115472148814462</v>
      </c>
    </row>
    <row r="119" spans="1:4" x14ac:dyDescent="0.25">
      <c r="A119" s="90" t="s">
        <v>202</v>
      </c>
      <c r="B119" s="112" t="s">
        <v>200</v>
      </c>
      <c r="C119" s="113">
        <v>113.23800000000001</v>
      </c>
      <c r="D119" s="113">
        <f>C119*(POWER(1+1.575/100,(Feuil1!$D$18-2019)))</f>
        <v>118.67320822322166</v>
      </c>
    </row>
    <row r="120" spans="1:4" x14ac:dyDescent="0.25">
      <c r="A120" s="90" t="s">
        <v>1</v>
      </c>
      <c r="B120" s="112" t="s">
        <v>200</v>
      </c>
      <c r="C120" s="113">
        <v>75.492000000000019</v>
      </c>
      <c r="D120" s="113">
        <f>C120*(POWER(1+1.575/100,(Feuil1!$D$18-2019)))</f>
        <v>79.115472148814462</v>
      </c>
    </row>
    <row r="121" spans="1:4" x14ac:dyDescent="0.25">
      <c r="A121" s="90"/>
      <c r="B121" s="112"/>
      <c r="C121" s="113"/>
      <c r="D121" s="113"/>
    </row>
    <row r="122" spans="1:4" s="101" customFormat="1" x14ac:dyDescent="0.25">
      <c r="A122" s="90"/>
      <c r="B122" s="110"/>
      <c r="C122" s="111"/>
      <c r="D122" s="113"/>
    </row>
    <row r="123" spans="1:4" x14ac:dyDescent="0.25">
      <c r="A123" s="109" t="s">
        <v>225</v>
      </c>
      <c r="B123" s="110"/>
      <c r="C123" s="111"/>
      <c r="D123" s="113"/>
    </row>
    <row r="124" spans="1:4" x14ac:dyDescent="0.25">
      <c r="A124" s="90" t="s">
        <v>219</v>
      </c>
      <c r="B124" s="112" t="s">
        <v>108</v>
      </c>
      <c r="C124" s="113">
        <v>787.06561199999999</v>
      </c>
      <c r="D124" s="113">
        <f>C124*(POWER(1+1.575/100,(Feuil1!$D$18-2019)))</f>
        <v>824.84326161017839</v>
      </c>
    </row>
    <row r="125" spans="1:4" x14ac:dyDescent="0.25">
      <c r="A125" s="90" t="s">
        <v>220</v>
      </c>
      <c r="B125" s="112" t="s">
        <v>108</v>
      </c>
      <c r="C125" s="113">
        <v>901.61213999999995</v>
      </c>
      <c r="D125" s="113">
        <f>C125*(POWER(1+1.575/100,(Feuil1!$D$18-2019)))</f>
        <v>944.88780468397943</v>
      </c>
    </row>
    <row r="126" spans="1:4" x14ac:dyDescent="0.25">
      <c r="A126" s="90" t="s">
        <v>221</v>
      </c>
      <c r="B126" s="112" t="s">
        <v>108</v>
      </c>
      <c r="C126" s="113">
        <v>994.10242200000016</v>
      </c>
      <c r="D126" s="113">
        <f>C126*(POWER(1+1.575/100,(Feuil1!$D$18-2019)))</f>
        <v>1041.8174439783022</v>
      </c>
    </row>
    <row r="127" spans="1:4" x14ac:dyDescent="0.25">
      <c r="A127" s="90" t="s">
        <v>222</v>
      </c>
      <c r="B127" s="112" t="s">
        <v>108</v>
      </c>
      <c r="C127" s="113">
        <v>1092.2797680000001</v>
      </c>
      <c r="D127" s="113">
        <f>C127*(POWER(1+1.575/100,(Feuil1!$D$18-2019)))</f>
        <v>1144.7071155078354</v>
      </c>
    </row>
    <row r="128" spans="1:4" x14ac:dyDescent="0.25">
      <c r="A128" s="90" t="s">
        <v>223</v>
      </c>
      <c r="B128" s="112" t="s">
        <v>108</v>
      </c>
      <c r="C128" s="113">
        <v>1195.9554479999999</v>
      </c>
      <c r="D128" s="113">
        <f>C128*(POWER(1+1.575/100,(Feuil1!$D$18-2019)))</f>
        <v>1253.3590305922069</v>
      </c>
    </row>
    <row r="129" spans="1:4" x14ac:dyDescent="0.25">
      <c r="A129" s="90"/>
      <c r="B129" s="112"/>
      <c r="C129" s="113"/>
      <c r="D129" s="113"/>
    </row>
    <row r="130" spans="1:4" x14ac:dyDescent="0.25">
      <c r="A130" s="109" t="s">
        <v>309</v>
      </c>
      <c r="B130" s="112"/>
      <c r="C130" s="113"/>
      <c r="D130" s="113"/>
    </row>
    <row r="131" spans="1:4" x14ac:dyDescent="0.25">
      <c r="A131" s="90" t="s">
        <v>234</v>
      </c>
      <c r="B131" s="112" t="s">
        <v>119</v>
      </c>
      <c r="C131" s="113">
        <v>3.3202500000000001</v>
      </c>
      <c r="D131" s="113">
        <f>C131*(POWER(1+1.575/100,(Feuil1!$D$18-2019)))</f>
        <v>3.4796156732117463</v>
      </c>
    </row>
    <row r="132" spans="1:4" x14ac:dyDescent="0.25">
      <c r="A132" s="90" t="s">
        <v>235</v>
      </c>
      <c r="B132" s="112" t="s">
        <v>119</v>
      </c>
      <c r="C132" s="113">
        <v>6.3842000000000008</v>
      </c>
      <c r="D132" s="113">
        <f>C132*(POWER(1+1.575/100,(Feuil1!$D$18-2019)))</f>
        <v>6.6906294348071471</v>
      </c>
    </row>
    <row r="133" spans="1:4" x14ac:dyDescent="0.25">
      <c r="A133" s="90" t="s">
        <v>244</v>
      </c>
      <c r="B133" s="112" t="s">
        <v>119</v>
      </c>
      <c r="C133" s="113">
        <v>7.3744500000000004</v>
      </c>
      <c r="D133" s="113">
        <f>C133*(POWER(1+1.575/100,(Feuil1!$D$18-2019)))</f>
        <v>7.7284095478702994</v>
      </c>
    </row>
    <row r="134" spans="1:4" x14ac:dyDescent="0.25">
      <c r="A134" s="90" t="s">
        <v>230</v>
      </c>
      <c r="B134" s="112" t="s">
        <v>119</v>
      </c>
      <c r="C134" s="113">
        <v>9.5297000000000001</v>
      </c>
      <c r="D134" s="113">
        <f>C134*(POWER(1+1.575/100,(Feuil1!$D$18-2019)))</f>
        <v>9.9871074410077476</v>
      </c>
    </row>
    <row r="135" spans="1:4" x14ac:dyDescent="0.25">
      <c r="A135" s="90" t="s">
        <v>231</v>
      </c>
      <c r="B135" s="112" t="s">
        <v>119</v>
      </c>
      <c r="C135" s="113">
        <v>16.426500000000001</v>
      </c>
      <c r="D135" s="113">
        <f>C135*(POWER(1+1.575/100,(Feuil1!$D$18-2019)))</f>
        <v>17.214940699047585</v>
      </c>
    </row>
    <row r="136" spans="1:4" x14ac:dyDescent="0.25">
      <c r="A136" s="90" t="s">
        <v>232</v>
      </c>
      <c r="B136" s="112" t="s">
        <v>119</v>
      </c>
      <c r="C136" s="113">
        <v>32.352049999999998</v>
      </c>
      <c r="D136" s="113">
        <f>C136*(POWER(1+1.575/100,(Feuil1!$D$18-2019)))</f>
        <v>33.904886752663224</v>
      </c>
    </row>
    <row r="137" spans="1:4" x14ac:dyDescent="0.25">
      <c r="A137" s="90" t="s">
        <v>233</v>
      </c>
      <c r="B137" s="112" t="s">
        <v>119</v>
      </c>
      <c r="C137" s="113">
        <v>8.4928500000000007</v>
      </c>
      <c r="D137" s="113">
        <f>C137*(POWER(1+1.575/100,(Feuil1!$D$18-2019)))</f>
        <v>8.9004906167416245</v>
      </c>
    </row>
    <row r="138" spans="1:4" x14ac:dyDescent="0.25">
      <c r="A138" s="125"/>
      <c r="B138" s="112"/>
      <c r="C138" s="113"/>
      <c r="D138" s="113"/>
    </row>
    <row r="139" spans="1:4" x14ac:dyDescent="0.25">
      <c r="A139" s="109" t="s">
        <v>310</v>
      </c>
      <c r="B139" s="112"/>
      <c r="C139" s="113"/>
      <c r="D139" s="113"/>
    </row>
    <row r="140" spans="1:4" x14ac:dyDescent="0.25">
      <c r="A140" s="90" t="s">
        <v>236</v>
      </c>
      <c r="B140" s="112" t="s">
        <v>119</v>
      </c>
      <c r="C140" s="113">
        <v>5.8366499999999997</v>
      </c>
      <c r="D140" s="113">
        <f>C140*(POWER(1+1.575/100,(Feuil1!$D$18-2019)))</f>
        <v>6.1167980781722271</v>
      </c>
    </row>
    <row r="141" spans="1:4" x14ac:dyDescent="0.25">
      <c r="A141" s="90" t="s">
        <v>237</v>
      </c>
      <c r="B141" s="112" t="s">
        <v>119</v>
      </c>
      <c r="C141" s="113">
        <v>5.8366499999999997</v>
      </c>
      <c r="D141" s="113">
        <f>C141*(POWER(1+1.575/100,(Feuil1!$D$18-2019)))</f>
        <v>6.1167980781722271</v>
      </c>
    </row>
    <row r="142" spans="1:4" x14ac:dyDescent="0.25">
      <c r="A142" s="90" t="s">
        <v>238</v>
      </c>
      <c r="B142" s="112" t="s">
        <v>119</v>
      </c>
      <c r="C142" s="113">
        <v>1.4679</v>
      </c>
      <c r="D142" s="113">
        <f>C142*(POWER(1+1.575/100,(Feuil1!$D$18-2019)))</f>
        <v>1.5383564028936141</v>
      </c>
    </row>
    <row r="143" spans="1:4" x14ac:dyDescent="0.25">
      <c r="A143" s="90" t="s">
        <v>245</v>
      </c>
      <c r="B143" s="112" t="s">
        <v>119</v>
      </c>
      <c r="C143" s="113">
        <v>2.3766000000000003</v>
      </c>
      <c r="D143" s="113">
        <f>C143*(POWER(1+1.575/100,(Feuil1!$D$18-2019)))</f>
        <v>2.4906722713515657</v>
      </c>
    </row>
    <row r="144" spans="1:4" x14ac:dyDescent="0.25">
      <c r="A144" s="125"/>
      <c r="B144" s="112"/>
      <c r="C144" s="113"/>
      <c r="D144" s="113"/>
    </row>
    <row r="145" spans="1:4" x14ac:dyDescent="0.25">
      <c r="A145" s="115" t="s">
        <v>239</v>
      </c>
      <c r="B145" s="112"/>
      <c r="C145" s="113"/>
      <c r="D145" s="113"/>
    </row>
    <row r="146" spans="1:4" x14ac:dyDescent="0.25">
      <c r="A146" s="90" t="s">
        <v>240</v>
      </c>
      <c r="B146" s="112" t="s">
        <v>119</v>
      </c>
      <c r="C146" s="113">
        <v>2.5164000000000004</v>
      </c>
      <c r="D146" s="113">
        <f>C146*(POWER(1+1.575/100,(Feuil1!$D$18-2019)))</f>
        <v>2.6371824049604817</v>
      </c>
    </row>
    <row r="147" spans="1:4" x14ac:dyDescent="0.25">
      <c r="A147" s="90" t="s">
        <v>241</v>
      </c>
      <c r="B147" s="112" t="s">
        <v>119</v>
      </c>
      <c r="C147" s="113">
        <v>3.9959500000000001</v>
      </c>
      <c r="D147" s="113">
        <f>C147*(POWER(1+1.575/100,(Feuil1!$D$18-2019)))</f>
        <v>4.1877479856548385</v>
      </c>
    </row>
    <row r="148" spans="1:4" x14ac:dyDescent="0.25">
      <c r="A148" s="90"/>
      <c r="B148" s="112"/>
      <c r="C148" s="113"/>
      <c r="D148" s="113"/>
    </row>
    <row r="149" spans="1:4" x14ac:dyDescent="0.25">
      <c r="A149" s="115" t="s">
        <v>242</v>
      </c>
      <c r="B149" s="112"/>
      <c r="C149" s="113"/>
      <c r="D149" s="113"/>
    </row>
    <row r="150" spans="1:4" x14ac:dyDescent="0.25">
      <c r="A150" s="90" t="s">
        <v>243</v>
      </c>
      <c r="B150" s="112" t="s">
        <v>108</v>
      </c>
      <c r="C150" s="113">
        <v>979.47375</v>
      </c>
      <c r="D150" s="113">
        <f>C150*(POWER(1+1.575/100,(Feuil1!$D$18-2019)))</f>
        <v>1026.486623597465</v>
      </c>
    </row>
    <row r="151" spans="1:4" x14ac:dyDescent="0.25">
      <c r="A151" s="90"/>
      <c r="B151" s="112"/>
      <c r="C151" s="113"/>
      <c r="D151" s="113"/>
    </row>
    <row r="152" spans="1:4" x14ac:dyDescent="0.25">
      <c r="A152" s="118" t="s">
        <v>246</v>
      </c>
      <c r="B152" s="116"/>
      <c r="C152" s="117" t="s">
        <v>247</v>
      </c>
      <c r="D152" s="117" t="s">
        <v>247</v>
      </c>
    </row>
    <row r="153" spans="1:4" ht="15.75" thickBot="1" x14ac:dyDescent="0.3">
      <c r="A153" s="119"/>
      <c r="B153" s="120"/>
      <c r="C153" s="121"/>
      <c r="D153" s="121"/>
    </row>
    <row r="154" spans="1:4" x14ac:dyDescent="0.25">
      <c r="A154" s="104"/>
      <c r="B154" s="105"/>
      <c r="C154" s="36"/>
      <c r="D154" s="36"/>
    </row>
    <row r="155" spans="1:4" x14ac:dyDescent="0.25">
      <c r="A155" s="104"/>
      <c r="B155" s="4"/>
      <c r="C155" s="36"/>
      <c r="D155" s="36"/>
    </row>
    <row r="156" spans="1:4" x14ac:dyDescent="0.25">
      <c r="A156"/>
      <c r="B156" s="4"/>
      <c r="C156" s="36"/>
      <c r="D156" s="36"/>
    </row>
    <row r="157" spans="1:4" x14ac:dyDescent="0.25">
      <c r="A157"/>
      <c r="B157" s="4"/>
      <c r="C157" s="36"/>
      <c r="D157" s="36"/>
    </row>
    <row r="158" spans="1:4" x14ac:dyDescent="0.25">
      <c r="A158"/>
      <c r="B158" s="4"/>
      <c r="C158" s="36"/>
      <c r="D158" s="36"/>
    </row>
    <row r="159" spans="1:4" x14ac:dyDescent="0.25">
      <c r="A159"/>
      <c r="B159" s="4"/>
      <c r="C159" s="36"/>
      <c r="D159" s="36"/>
    </row>
    <row r="160" spans="1:4" x14ac:dyDescent="0.25">
      <c r="A160"/>
      <c r="B160" s="4"/>
      <c r="C160" s="36"/>
      <c r="D160" s="36"/>
    </row>
    <row r="161" spans="1:4" x14ac:dyDescent="0.25">
      <c r="A161"/>
      <c r="B161" s="4"/>
      <c r="C161" s="36"/>
      <c r="D161" s="36"/>
    </row>
    <row r="162" spans="1:4" x14ac:dyDescent="0.25">
      <c r="A162"/>
      <c r="B162" s="4"/>
      <c r="C162" s="36"/>
      <c r="D162" s="36"/>
    </row>
    <row r="163" spans="1:4" x14ac:dyDescent="0.25">
      <c r="A163"/>
      <c r="B163" s="4"/>
      <c r="C163" s="36"/>
      <c r="D163" s="36"/>
    </row>
    <row r="164" spans="1:4" x14ac:dyDescent="0.25">
      <c r="A164"/>
      <c r="B164" s="4"/>
      <c r="C164" s="36"/>
      <c r="D164" s="36"/>
    </row>
    <row r="165" spans="1:4" x14ac:dyDescent="0.25">
      <c r="A165"/>
      <c r="B165" s="4"/>
      <c r="C165" s="36"/>
      <c r="D165" s="36"/>
    </row>
    <row r="166" spans="1:4" x14ac:dyDescent="0.25">
      <c r="A166"/>
    </row>
  </sheetData>
  <pageMargins left="0.70866141732283472" right="0.70866141732283472" top="0.74803149606299213" bottom="0.74803149606299213" header="0.31496062992125984" footer="0.31496062992125984"/>
  <pageSetup paperSize="8" scale="97"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baseColWidth="10" defaultRowHeight="15" x14ac:dyDescent="0.25"/>
  <sheetData>
    <row r="1" spans="1:1" x14ac:dyDescent="0.25">
      <c r="A1">
        <v>2019</v>
      </c>
    </row>
    <row r="2" spans="1:1" x14ac:dyDescent="0.25">
      <c r="A2">
        <v>2020</v>
      </c>
    </row>
    <row r="3" spans="1:1" x14ac:dyDescent="0.25">
      <c r="A3">
        <v>2021</v>
      </c>
    </row>
    <row r="4" spans="1:1" x14ac:dyDescent="0.25">
      <c r="A4">
        <v>2022</v>
      </c>
    </row>
    <row r="5" spans="1:1" x14ac:dyDescent="0.25">
      <c r="A5">
        <v>2023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26"/>
  <sheetViews>
    <sheetView zoomScaleNormal="100" workbookViewId="0">
      <selection sqref="A1:E86"/>
    </sheetView>
  </sheetViews>
  <sheetFormatPr baseColWidth="10" defaultColWidth="11.28515625" defaultRowHeight="15" x14ac:dyDescent="0.25"/>
  <cols>
    <col min="1" max="1" width="32" style="5" customWidth="1"/>
    <col min="2" max="2" width="30.5703125" style="5" customWidth="1"/>
    <col min="3" max="3" width="86.28515625" style="5" customWidth="1"/>
    <col min="4" max="5" width="10.28515625" style="5" customWidth="1"/>
    <col min="6" max="6" width="29.85546875" style="5" customWidth="1"/>
    <col min="7" max="7" width="12" style="5" customWidth="1"/>
    <col min="8" max="8" width="13.28515625" style="5" customWidth="1"/>
    <col min="9" max="9" width="17.7109375" style="5" customWidth="1"/>
    <col min="10" max="16384" width="11.28515625" style="5"/>
  </cols>
  <sheetData>
    <row r="1" spans="1:9" s="29" customFormat="1" ht="19.5" customHeight="1" thickBot="1" x14ac:dyDescent="0.3">
      <c r="A1" s="31">
        <f>Feuil1!D18</f>
        <v>2022</v>
      </c>
      <c r="B1" s="162" t="s">
        <v>12</v>
      </c>
      <c r="C1" s="163"/>
      <c r="D1" s="30" t="e">
        <v>#VALUE!</v>
      </c>
      <c r="E1" s="30"/>
      <c r="F1" s="30"/>
      <c r="G1" s="30"/>
      <c r="H1" s="30"/>
      <c r="I1" s="30"/>
    </row>
    <row r="2" spans="1:9" ht="15.75" customHeight="1" thickBot="1" x14ac:dyDescent="0.3">
      <c r="A2" s="28"/>
      <c r="B2" s="27" t="s">
        <v>0</v>
      </c>
      <c r="C2" s="26" t="s">
        <v>11</v>
      </c>
      <c r="D2" s="11"/>
      <c r="E2" s="11"/>
      <c r="F2" s="25"/>
      <c r="G2" s="25"/>
      <c r="H2" s="11"/>
      <c r="I2" s="11"/>
    </row>
    <row r="3" spans="1:9" ht="16.5" thickBot="1" x14ac:dyDescent="0.3">
      <c r="A3" s="164" t="s">
        <v>10</v>
      </c>
      <c r="B3" s="164"/>
      <c r="C3" s="165"/>
      <c r="D3" s="8"/>
      <c r="E3" s="8"/>
      <c r="F3" s="8"/>
      <c r="G3" s="8"/>
      <c r="H3" s="8"/>
      <c r="I3" s="8"/>
    </row>
    <row r="4" spans="1:9" x14ac:dyDescent="0.25">
      <c r="A4" s="21" t="s">
        <v>9</v>
      </c>
      <c r="B4" s="24"/>
      <c r="C4" s="23"/>
      <c r="D4" s="8"/>
      <c r="E4" s="8"/>
      <c r="F4" s="8"/>
      <c r="G4" s="8"/>
      <c r="H4" s="8"/>
      <c r="I4" s="8"/>
    </row>
    <row r="5" spans="1:9" x14ac:dyDescent="0.25">
      <c r="A5" s="8" t="s">
        <v>15</v>
      </c>
      <c r="B5" s="9">
        <f>307.231577142718*(POWER(1+1.575/100,(Feuil1!$D$18-2019)))</f>
        <v>321.97810741099772</v>
      </c>
      <c r="C5" s="22">
        <f>537.60854436753*(POWER(1+1.575/100,(Feuil1!$D$18-2019)))</f>
        <v>563.41273007569009</v>
      </c>
      <c r="D5" s="8"/>
      <c r="E5" s="8"/>
      <c r="F5" s="8"/>
      <c r="G5" s="8"/>
      <c r="H5" s="8"/>
      <c r="I5" s="8"/>
    </row>
    <row r="6" spans="1:9" x14ac:dyDescent="0.25">
      <c r="A6" s="8" t="s">
        <v>16</v>
      </c>
      <c r="B6" s="9">
        <f>307.231577142718*(POWER(1+1.575/100,(Feuil1!$D$18-2019)))</f>
        <v>321.97810741099772</v>
      </c>
      <c r="C6" s="22">
        <f>537.60854436753*(POWER(1+1.575/100,(Feuil1!$D$18-2019)))</f>
        <v>563.41273007569009</v>
      </c>
      <c r="D6" s="8"/>
      <c r="E6" s="8"/>
      <c r="F6" s="8"/>
      <c r="G6" s="8"/>
      <c r="H6" s="8"/>
      <c r="I6" s="8"/>
    </row>
    <row r="7" spans="1:9" x14ac:dyDescent="0.25">
      <c r="A7" s="10" t="s">
        <v>17</v>
      </c>
      <c r="B7" s="9">
        <f>307.231577142718*(POWER(1+1.575/100,(Feuil1!$D$18-2019)))</f>
        <v>321.97810741099772</v>
      </c>
      <c r="C7" s="22">
        <f>537.60854436753*(POWER(1+1.575/100,(Feuil1!$D$18-2019)))</f>
        <v>563.41273007569009</v>
      </c>
      <c r="D7" s="12"/>
      <c r="E7" s="12"/>
      <c r="F7" s="12"/>
      <c r="G7" s="12"/>
      <c r="H7" s="12"/>
      <c r="I7" s="12"/>
    </row>
    <row r="8" spans="1:9" x14ac:dyDescent="0.25">
      <c r="A8" s="10" t="s">
        <v>18</v>
      </c>
      <c r="B8" s="9">
        <f>2296.30183882257*(POWER(1+1.575/100,(Feuil1!$D$18-2019)))</f>
        <v>2406.5199514470196</v>
      </c>
      <c r="C8" s="22">
        <f>4168.39428122225*(POWER(1+1.575/100,(Feuil1!$D$18-2019)))</f>
        <v>4368.4692637804847</v>
      </c>
      <c r="D8" s="12"/>
      <c r="E8" s="12"/>
      <c r="F8" s="12"/>
      <c r="G8" s="12"/>
      <c r="H8" s="12"/>
      <c r="I8" s="12"/>
    </row>
    <row r="9" spans="1:9" ht="15.75" thickBot="1" x14ac:dyDescent="0.3">
      <c r="A9" s="8" t="s">
        <v>5</v>
      </c>
      <c r="B9" s="33">
        <f>3444.45275823386*(POWER(1+1.575/100,(Feuil1!$D$18-2019)))</f>
        <v>3609.7799271705348</v>
      </c>
      <c r="C9" s="33">
        <f>6252.59142183338*(POWER(1+1.575/100,(Feuil1!$D$18-2019)))</f>
        <v>6552.7038956707311</v>
      </c>
      <c r="D9" s="12"/>
      <c r="E9" s="12"/>
      <c r="F9" s="12"/>
      <c r="G9" s="12"/>
      <c r="H9" s="12"/>
      <c r="I9" s="12"/>
    </row>
    <row r="10" spans="1:9" ht="16.5" thickBot="1" x14ac:dyDescent="0.3">
      <c r="A10" s="166" t="s">
        <v>13</v>
      </c>
      <c r="B10" s="166"/>
      <c r="C10" s="167"/>
      <c r="D10" s="12"/>
      <c r="E10" s="12"/>
      <c r="F10" s="12"/>
      <c r="G10" s="12"/>
      <c r="H10" s="12"/>
      <c r="I10" s="12"/>
    </row>
    <row r="11" spans="1:9" x14ac:dyDescent="0.25">
      <c r="A11" s="21" t="s">
        <v>8</v>
      </c>
      <c r="B11" s="20"/>
      <c r="C11" s="19"/>
      <c r="D11" s="12"/>
      <c r="E11" s="12"/>
      <c r="F11" s="12"/>
      <c r="G11" s="12"/>
      <c r="H11" s="12"/>
      <c r="I11" s="12"/>
    </row>
    <row r="12" spans="1:9" x14ac:dyDescent="0.25">
      <c r="A12" s="10" t="s">
        <v>6</v>
      </c>
      <c r="B12" s="14" t="s">
        <v>4</v>
      </c>
      <c r="C12" s="14" t="s">
        <v>4</v>
      </c>
      <c r="D12" s="12"/>
      <c r="E12" s="12"/>
      <c r="F12" s="12"/>
      <c r="G12" s="12"/>
      <c r="H12" s="12"/>
      <c r="I12" s="12"/>
    </row>
    <row r="13" spans="1:9" x14ac:dyDescent="0.25">
      <c r="A13" s="10" t="s">
        <v>19</v>
      </c>
      <c r="B13" s="9">
        <f>320.65159465096*(POWER(1+1.575/100,(Feuil1!$D$18-2019)))</f>
        <v>336.04226018758231</v>
      </c>
      <c r="C13" s="9">
        <f>507.413504973987*(POWER(1+1.575/100,(Feuil1!$D$18-2019)))</f>
        <v>531.76838632837632</v>
      </c>
      <c r="D13" s="12"/>
      <c r="E13" s="12"/>
      <c r="F13" s="12"/>
      <c r="G13" s="12"/>
      <c r="H13" s="12"/>
      <c r="I13" s="12"/>
    </row>
    <row r="14" spans="1:9" x14ac:dyDescent="0.25">
      <c r="A14" s="10" t="s">
        <v>17</v>
      </c>
      <c r="B14" s="9">
        <f>2296.30183882257*(POWER(1+1.575/100,(Feuil1!$D$18-2019)))</f>
        <v>2406.5199514470196</v>
      </c>
      <c r="C14" s="9">
        <f>4168.39428122225*(POWER(1+1.575/100,(Feuil1!$D$18-2019)))</f>
        <v>4368.4692637804847</v>
      </c>
      <c r="D14" s="12"/>
      <c r="E14" s="12"/>
      <c r="F14" s="12"/>
      <c r="G14" s="12"/>
      <c r="H14" s="12"/>
      <c r="I14" s="12"/>
    </row>
    <row r="15" spans="1:9" x14ac:dyDescent="0.25">
      <c r="A15" s="10" t="s">
        <v>18</v>
      </c>
      <c r="B15" s="9">
        <f>2920.3326529558*(POWER(1+1.575/100,(Feuil1!$D$18-2019)))</f>
        <v>3060.5030555581779</v>
      </c>
      <c r="C15" s="9">
        <f>5416.45590948871*(POWER(1+1.575/100,(Feuil1!$D$18-2019)))</f>
        <v>5676.4354720028005</v>
      </c>
      <c r="D15" s="12"/>
      <c r="E15" s="12"/>
      <c r="F15" s="12"/>
      <c r="G15" s="12"/>
      <c r="H15" s="12"/>
      <c r="I15" s="12"/>
    </row>
    <row r="16" spans="1:9" ht="15.75" thickBot="1" x14ac:dyDescent="0.3">
      <c r="A16" s="8" t="s">
        <v>5</v>
      </c>
      <c r="B16" s="34">
        <f>4380.4989794337*(POWER(1+1.575/100,(Feuil1!$D$18-2019)))</f>
        <v>4590.7545833372669</v>
      </c>
      <c r="C16" s="35">
        <f>8124.68386423306*(POWER(1+1.575/100,(Feuil1!$D$18-2019)))</f>
        <v>8514.6532080041961</v>
      </c>
      <c r="D16" s="13"/>
      <c r="E16" s="13"/>
      <c r="F16" s="13"/>
      <c r="G16" s="13"/>
      <c r="H16" s="13"/>
      <c r="I16" s="13"/>
    </row>
    <row r="17" spans="1:9" ht="16.5" thickBot="1" x14ac:dyDescent="0.3">
      <c r="A17" s="166" t="s">
        <v>14</v>
      </c>
      <c r="B17" s="166"/>
      <c r="C17" s="167"/>
      <c r="D17" s="8"/>
      <c r="E17" s="8"/>
      <c r="F17" s="8"/>
      <c r="G17" s="8"/>
      <c r="H17" s="8"/>
      <c r="I17" s="8"/>
    </row>
    <row r="18" spans="1:9" x14ac:dyDescent="0.25">
      <c r="A18" s="18" t="s">
        <v>7</v>
      </c>
      <c r="B18" s="17"/>
      <c r="C18" s="16"/>
      <c r="D18" s="15"/>
      <c r="E18" s="15"/>
      <c r="F18" s="15"/>
      <c r="G18" s="15"/>
      <c r="H18" s="15"/>
      <c r="I18" s="15"/>
    </row>
    <row r="19" spans="1:9" ht="15.75" customHeight="1" x14ac:dyDescent="0.25">
      <c r="A19" s="10" t="s">
        <v>6</v>
      </c>
      <c r="B19" s="14" t="s">
        <v>4</v>
      </c>
      <c r="C19" s="14" t="s">
        <v>4</v>
      </c>
      <c r="D19" s="13"/>
      <c r="E19" s="13"/>
      <c r="F19" s="13"/>
      <c r="G19" s="13"/>
      <c r="H19" s="13"/>
      <c r="I19" s="13"/>
    </row>
    <row r="20" spans="1:9" x14ac:dyDescent="0.25">
      <c r="A20" s="10" t="s">
        <v>19</v>
      </c>
      <c r="B20" s="9">
        <f>320.65159465096*(POWER(1+1.575/100,(Feuil1!$D$18-2019)))</f>
        <v>336.04226018758231</v>
      </c>
      <c r="C20" s="9">
        <f>507.413504973987*(POWER(1+1.575/100,(Feuil1!$D$18-2019)))</f>
        <v>531.76838632837632</v>
      </c>
      <c r="D20" s="12"/>
      <c r="E20" s="11"/>
      <c r="F20" s="11"/>
      <c r="G20" s="11"/>
      <c r="H20" s="11"/>
      <c r="I20" s="11"/>
    </row>
    <row r="21" spans="1:9" x14ac:dyDescent="0.25">
      <c r="A21" s="10" t="s">
        <v>17</v>
      </c>
      <c r="B21" s="9">
        <f>2296.30183882257*(POWER(1+1.575/100,(Feuil1!$D$18-2019)))</f>
        <v>2406.5199514470196</v>
      </c>
      <c r="C21" s="9">
        <f>4168.39428122225*(POWER(1+1.575/100,(Feuil1!$D$18-2019)))</f>
        <v>4368.4692637804847</v>
      </c>
      <c r="D21" s="11"/>
      <c r="E21" s="11"/>
      <c r="F21" s="11"/>
      <c r="G21" s="11"/>
      <c r="H21" s="11"/>
      <c r="I21" s="11"/>
    </row>
    <row r="22" spans="1:9" x14ac:dyDescent="0.25">
      <c r="A22" s="10" t="s">
        <v>18</v>
      </c>
      <c r="B22" s="9">
        <f>2920.3326529558*(POWER(1+1.575/100,(Feuil1!$D$18-2019)))</f>
        <v>3060.5030555581779</v>
      </c>
      <c r="C22" s="9">
        <f>5416.45590948871*(POWER(1+1.575/100,(Feuil1!$D$18-2019)))</f>
        <v>5676.4354720028005</v>
      </c>
      <c r="D22" s="6"/>
      <c r="E22" s="6"/>
      <c r="F22" s="7"/>
      <c r="G22" s="7"/>
      <c r="H22" s="7"/>
      <c r="I22" s="7"/>
    </row>
    <row r="23" spans="1:9" ht="15.75" thickBot="1" x14ac:dyDescent="0.3">
      <c r="A23" s="37" t="s">
        <v>5</v>
      </c>
      <c r="B23" s="33">
        <f>4380.4989794337*(POWER(1+1.575/100,(Feuil1!$D$18-2019)))</f>
        <v>4590.7545833372669</v>
      </c>
      <c r="C23" s="38">
        <f>8124.68386423306*(POWER(1+1.575/100,(Feuil1!$D$18-2019)))</f>
        <v>8514.6532080041961</v>
      </c>
      <c r="D23" s="6"/>
      <c r="E23" s="6"/>
      <c r="F23" s="7"/>
      <c r="G23" s="7"/>
      <c r="H23" s="7"/>
      <c r="I23" s="7"/>
    </row>
    <row r="25" spans="1:9" x14ac:dyDescent="0.25">
      <c r="A25" s="161" t="s">
        <v>20</v>
      </c>
      <c r="B25" s="161"/>
      <c r="C25" s="161"/>
    </row>
    <row r="26" spans="1:9" x14ac:dyDescent="0.25">
      <c r="A26" s="161" t="s">
        <v>20</v>
      </c>
      <c r="B26" s="161"/>
      <c r="C26" s="161"/>
    </row>
  </sheetData>
  <mergeCells count="6">
    <mergeCell ref="A25:C25"/>
    <mergeCell ref="A26:C26"/>
    <mergeCell ref="B1:C1"/>
    <mergeCell ref="A3:C3"/>
    <mergeCell ref="A10:C10"/>
    <mergeCell ref="A17:C17"/>
  </mergeCells>
  <pageMargins left="0.70866141732283472" right="0.70866141732283472" top="0.74803149606299213" bottom="0.74803149606299213" header="0.31496062992125984" footer="0.31496062992125984"/>
  <pageSetup paperSize="9" scale="5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52"/>
  <sheetViews>
    <sheetView topLeftCell="A15" zoomScale="85" zoomScaleNormal="85" workbookViewId="0">
      <selection activeCell="C25" sqref="C25"/>
    </sheetView>
  </sheetViews>
  <sheetFormatPr baseColWidth="10" defaultRowHeight="15" x14ac:dyDescent="0.25"/>
  <cols>
    <col min="1" max="1" width="63.85546875" customWidth="1"/>
    <col min="2" max="2" width="132.140625" style="4" bestFit="1" customWidth="1"/>
    <col min="3" max="3" width="14.5703125" bestFit="1" customWidth="1"/>
  </cols>
  <sheetData>
    <row r="1" spans="1:6" ht="19.5" thickBot="1" x14ac:dyDescent="0.35">
      <c r="A1" s="147" t="s">
        <v>21</v>
      </c>
      <c r="B1" s="148"/>
      <c r="C1" s="153">
        <f>Feuil1!D18</f>
        <v>2022</v>
      </c>
      <c r="D1" s="148"/>
      <c r="E1" s="148"/>
      <c r="F1" s="149"/>
    </row>
    <row r="2" spans="1:6" ht="15.75" thickBot="1" x14ac:dyDescent="0.3">
      <c r="A2" s="39" t="s">
        <v>22</v>
      </c>
      <c r="B2" s="39">
        <f>250*(POWER(1+1.575/100,(Feuil1!$D$18-2019)))</f>
        <v>261.99952362109377</v>
      </c>
      <c r="C2" s="40" t="s">
        <v>23</v>
      </c>
      <c r="D2" s="40"/>
      <c r="E2" s="40"/>
      <c r="F2" s="41"/>
    </row>
    <row r="3" spans="1:6" ht="108.75" customHeight="1" thickBot="1" x14ac:dyDescent="0.3">
      <c r="A3" s="204" t="s">
        <v>35</v>
      </c>
      <c r="B3" s="205"/>
      <c r="C3" s="205"/>
      <c r="D3" s="205"/>
      <c r="E3" s="205"/>
      <c r="F3" s="206"/>
    </row>
    <row r="4" spans="1:6" ht="15.75" thickBot="1" x14ac:dyDescent="0.3">
      <c r="A4" s="168" t="s">
        <v>24</v>
      </c>
      <c r="B4" s="168"/>
      <c r="C4" s="168"/>
      <c r="D4" s="168"/>
      <c r="E4" s="168"/>
      <c r="F4" s="169"/>
    </row>
    <row r="5" spans="1:6" ht="63" customHeight="1" x14ac:dyDescent="0.25">
      <c r="A5" s="184" t="s">
        <v>36</v>
      </c>
      <c r="B5" s="185"/>
      <c r="C5" s="185"/>
      <c r="D5" s="185"/>
      <c r="E5" s="185"/>
      <c r="F5" s="186"/>
    </row>
    <row r="6" spans="1:6" ht="152.25" customHeight="1" x14ac:dyDescent="0.25">
      <c r="A6" s="207" t="s">
        <v>38</v>
      </c>
      <c r="B6" s="208"/>
      <c r="C6" s="208"/>
      <c r="D6" s="208"/>
      <c r="E6" s="208"/>
      <c r="F6" s="42"/>
    </row>
    <row r="7" spans="1:6" ht="108.75" customHeight="1" x14ac:dyDescent="0.25">
      <c r="A7" s="207" t="s">
        <v>25</v>
      </c>
      <c r="B7" s="208"/>
      <c r="C7" s="208"/>
      <c r="D7" s="208"/>
      <c r="E7" s="208"/>
      <c r="F7" s="209"/>
    </row>
    <row r="8" spans="1:6" ht="25.5" customHeight="1" x14ac:dyDescent="0.25">
      <c r="A8" s="187" t="s">
        <v>39</v>
      </c>
      <c r="B8" s="188"/>
      <c r="C8" s="188"/>
      <c r="D8" s="188"/>
      <c r="E8" s="188"/>
      <c r="F8" s="189"/>
    </row>
    <row r="9" spans="1:6" ht="15.75" thickBot="1" x14ac:dyDescent="0.3">
      <c r="A9" s="187"/>
      <c r="B9" s="188"/>
      <c r="C9" s="188"/>
      <c r="D9" s="188"/>
      <c r="E9" s="188"/>
      <c r="F9" s="189"/>
    </row>
    <row r="10" spans="1:6" ht="15.75" thickBot="1" x14ac:dyDescent="0.3">
      <c r="A10" s="43"/>
      <c r="B10" s="194" t="s">
        <v>3</v>
      </c>
      <c r="C10" s="195"/>
      <c r="D10" s="44"/>
      <c r="E10" s="3"/>
      <c r="F10" s="45"/>
    </row>
    <row r="11" spans="1:6" x14ac:dyDescent="0.25">
      <c r="A11" s="43"/>
      <c r="B11" s="196" t="s">
        <v>26</v>
      </c>
      <c r="C11" s="199">
        <f>174.074205402788*(POWER(1+1.575/100,(Feuil1!$D$18-2019)))</f>
        <v>182.42943556100352</v>
      </c>
      <c r="D11" s="44"/>
      <c r="E11" s="1"/>
      <c r="F11" s="46"/>
    </row>
    <row r="12" spans="1:6" x14ac:dyDescent="0.25">
      <c r="A12" s="43"/>
      <c r="B12" s="197"/>
      <c r="C12" s="200"/>
      <c r="D12" s="11"/>
      <c r="E12" s="1"/>
      <c r="F12" s="46"/>
    </row>
    <row r="13" spans="1:6" x14ac:dyDescent="0.25">
      <c r="A13" s="43"/>
      <c r="B13" s="197"/>
      <c r="C13" s="200"/>
      <c r="D13" s="47"/>
      <c r="E13" s="1"/>
      <c r="F13" s="46"/>
    </row>
    <row r="14" spans="1:6" ht="15.75" thickBot="1" x14ac:dyDescent="0.3">
      <c r="A14" s="43"/>
      <c r="B14" s="198"/>
      <c r="C14" s="201"/>
      <c r="D14" s="47"/>
      <c r="E14" s="1"/>
      <c r="F14" s="46"/>
    </row>
    <row r="15" spans="1:6" x14ac:dyDescent="0.25">
      <c r="A15" s="43"/>
      <c r="B15" s="48"/>
      <c r="C15" s="47"/>
      <c r="D15" s="49"/>
      <c r="E15" s="1"/>
      <c r="F15" s="46"/>
    </row>
    <row r="16" spans="1:6" ht="15.75" thickBot="1" x14ac:dyDescent="0.3">
      <c r="A16" s="197" t="s">
        <v>37</v>
      </c>
      <c r="B16" s="202"/>
      <c r="C16" s="202"/>
      <c r="D16" s="202"/>
      <c r="E16" s="202"/>
      <c r="F16" s="203"/>
    </row>
    <row r="17" spans="1:6" ht="15.75" thickBot="1" x14ac:dyDescent="0.3">
      <c r="A17" s="168" t="s">
        <v>27</v>
      </c>
      <c r="B17" s="168"/>
      <c r="C17" s="168"/>
      <c r="D17" s="168"/>
      <c r="E17" s="168"/>
      <c r="F17" s="169"/>
    </row>
    <row r="18" spans="1:6" x14ac:dyDescent="0.25">
      <c r="A18" s="50"/>
      <c r="B18" s="51"/>
      <c r="C18" s="51"/>
      <c r="D18" s="51"/>
      <c r="E18" s="52"/>
      <c r="F18" s="53"/>
    </row>
    <row r="19" spans="1:6" ht="176.25" customHeight="1" x14ac:dyDescent="0.25">
      <c r="A19" s="184" t="s">
        <v>28</v>
      </c>
      <c r="B19" s="185"/>
      <c r="C19" s="185"/>
      <c r="D19" s="185"/>
      <c r="E19" s="185"/>
      <c r="F19" s="186"/>
    </row>
    <row r="20" spans="1:6" ht="15.75" thickBot="1" x14ac:dyDescent="0.3">
      <c r="A20" s="190"/>
      <c r="B20" s="190"/>
      <c r="C20" s="190"/>
      <c r="D20" s="190"/>
      <c r="E20" s="190"/>
      <c r="F20" s="191"/>
    </row>
    <row r="21" spans="1:6" ht="15.75" thickBot="1" x14ac:dyDescent="0.3">
      <c r="A21" s="54"/>
      <c r="B21" s="192" t="s">
        <v>29</v>
      </c>
      <c r="C21" s="193"/>
      <c r="D21" s="55"/>
      <c r="E21" s="49"/>
      <c r="F21" s="45"/>
    </row>
    <row r="22" spans="1:6" ht="15.75" thickBot="1" x14ac:dyDescent="0.3">
      <c r="A22" s="56"/>
      <c r="B22" s="57" t="s">
        <v>2</v>
      </c>
      <c r="C22" s="93">
        <f>5.83665*(POWER(1+1.575/100,(Feuil1!$D$18-2019)))</f>
        <v>6.1167980781722271</v>
      </c>
      <c r="D22" s="55"/>
      <c r="E22" s="49"/>
      <c r="F22" s="45"/>
    </row>
    <row r="23" spans="1:6" ht="30.75" thickBot="1" x14ac:dyDescent="0.3">
      <c r="A23" s="56"/>
      <c r="B23" s="58" t="s">
        <v>264</v>
      </c>
      <c r="C23" s="93">
        <f>538.23*(POWER(1+1.575/100,(Feuil1!$D$18-2019)))</f>
        <v>564.06401439432511</v>
      </c>
      <c r="D23" s="55"/>
      <c r="E23" s="49"/>
      <c r="F23" s="45"/>
    </row>
    <row r="24" spans="1:6" ht="15.75" customHeight="1" thickBot="1" x14ac:dyDescent="0.3">
      <c r="A24" s="56"/>
      <c r="B24" s="58" t="s">
        <v>203</v>
      </c>
      <c r="C24" s="93">
        <f>83.30449*(POWER(1+1.575/100,(Feuil1!$D$18-2019)))</f>
        <v>87.302946781992674</v>
      </c>
      <c r="D24" s="55"/>
      <c r="E24" s="49"/>
      <c r="F24" s="45"/>
    </row>
    <row r="25" spans="1:6" ht="15.75" thickBot="1" x14ac:dyDescent="0.3">
      <c r="A25" s="54"/>
      <c r="B25" s="58" t="s">
        <v>204</v>
      </c>
      <c r="C25" s="93">
        <f>103.348315*(POWER(1+1.575/100,(Feuil1!$D$18-2019)))</f>
        <v>108.30883718817094</v>
      </c>
      <c r="D25" s="49"/>
      <c r="E25" s="49"/>
      <c r="F25" s="45"/>
    </row>
    <row r="26" spans="1:6" ht="15.75" thickBot="1" x14ac:dyDescent="0.3">
      <c r="A26" s="179" t="s">
        <v>34</v>
      </c>
      <c r="B26" s="180"/>
      <c r="C26" s="180"/>
      <c r="D26" s="180"/>
      <c r="E26" s="180"/>
      <c r="F26" s="181"/>
    </row>
    <row r="27" spans="1:6" ht="15.75" thickBot="1" x14ac:dyDescent="0.3">
      <c r="A27" s="168" t="s">
        <v>30</v>
      </c>
      <c r="B27" s="168"/>
      <c r="C27" s="168"/>
      <c r="D27" s="168"/>
      <c r="E27" s="168"/>
      <c r="F27" s="169"/>
    </row>
    <row r="28" spans="1:6" x14ac:dyDescent="0.25">
      <c r="A28" s="182"/>
      <c r="B28" s="182"/>
      <c r="C28" s="182"/>
      <c r="D28" s="182"/>
      <c r="E28" s="182"/>
      <c r="F28" s="183"/>
    </row>
    <row r="29" spans="1:6" ht="66.75" customHeight="1" x14ac:dyDescent="0.25">
      <c r="A29" s="184" t="s">
        <v>31</v>
      </c>
      <c r="B29" s="185"/>
      <c r="C29" s="185"/>
      <c r="D29" s="185"/>
      <c r="E29" s="185"/>
      <c r="F29" s="186"/>
    </row>
    <row r="30" spans="1:6" ht="409.5" customHeight="1" thickBot="1" x14ac:dyDescent="0.3">
      <c r="A30" s="59"/>
      <c r="B30" s="59"/>
      <c r="C30" s="59"/>
      <c r="D30" s="59"/>
      <c r="E30" s="59"/>
      <c r="F30" s="60"/>
    </row>
    <row r="31" spans="1:6" ht="15.75" thickBot="1" x14ac:dyDescent="0.3">
      <c r="A31" s="168" t="s">
        <v>32</v>
      </c>
      <c r="B31" s="168"/>
      <c r="C31" s="168"/>
      <c r="D31" s="168"/>
      <c r="E31" s="168"/>
      <c r="F31" s="169"/>
    </row>
    <row r="32" spans="1:6" x14ac:dyDescent="0.25">
      <c r="A32" s="170" t="s">
        <v>33</v>
      </c>
      <c r="B32" s="171"/>
      <c r="C32" s="171"/>
      <c r="D32" s="171"/>
      <c r="E32" s="171"/>
      <c r="F32" s="172"/>
    </row>
    <row r="33" spans="1:6" x14ac:dyDescent="0.25">
      <c r="A33" s="173"/>
      <c r="B33" s="174"/>
      <c r="C33" s="174"/>
      <c r="D33" s="174"/>
      <c r="E33" s="174"/>
      <c r="F33" s="175"/>
    </row>
    <row r="34" spans="1:6" x14ac:dyDescent="0.25">
      <c r="A34" s="173"/>
      <c r="B34" s="174"/>
      <c r="C34" s="174"/>
      <c r="D34" s="174"/>
      <c r="E34" s="174"/>
      <c r="F34" s="175"/>
    </row>
    <row r="35" spans="1:6" x14ac:dyDescent="0.25">
      <c r="A35" s="176"/>
      <c r="B35" s="177"/>
      <c r="C35" s="177"/>
      <c r="D35" s="177"/>
      <c r="E35" s="177"/>
      <c r="F35" s="178"/>
    </row>
    <row r="36" spans="1:6" x14ac:dyDescent="0.25">
      <c r="A36" s="61"/>
      <c r="B36" s="61"/>
      <c r="C36" s="61"/>
      <c r="D36" s="61"/>
      <c r="E36" s="61"/>
      <c r="F36" s="62"/>
    </row>
    <row r="37" spans="1:6" x14ac:dyDescent="0.25">
      <c r="A37" s="61"/>
      <c r="B37" s="61"/>
      <c r="C37" s="61"/>
      <c r="D37" s="61"/>
      <c r="E37" s="61"/>
      <c r="F37" s="62"/>
    </row>
    <row r="38" spans="1:6" x14ac:dyDescent="0.25">
      <c r="A38" s="61"/>
      <c r="B38" s="61"/>
      <c r="C38" s="61"/>
      <c r="D38" s="61"/>
      <c r="E38" s="61"/>
      <c r="F38" s="62"/>
    </row>
    <row r="39" spans="1:6" x14ac:dyDescent="0.25">
      <c r="A39" s="61"/>
      <c r="B39" s="61"/>
      <c r="C39" s="61"/>
      <c r="D39" s="61"/>
      <c r="E39" s="61"/>
      <c r="F39" s="62"/>
    </row>
    <row r="40" spans="1:6" x14ac:dyDescent="0.25">
      <c r="A40" s="61"/>
      <c r="B40" s="61"/>
      <c r="C40" s="61"/>
      <c r="D40" s="61"/>
      <c r="E40" s="61"/>
      <c r="F40" s="62"/>
    </row>
    <row r="41" spans="1:6" x14ac:dyDescent="0.25">
      <c r="A41" s="61"/>
      <c r="B41" s="61"/>
      <c r="C41" s="61"/>
      <c r="D41" s="61"/>
      <c r="E41" s="61"/>
      <c r="F41" s="62"/>
    </row>
    <row r="42" spans="1:6" x14ac:dyDescent="0.25">
      <c r="A42" s="61"/>
      <c r="B42" s="61"/>
      <c r="C42" s="61"/>
      <c r="D42" s="61"/>
      <c r="E42" s="61"/>
      <c r="F42" s="62"/>
    </row>
    <row r="43" spans="1:6" x14ac:dyDescent="0.25">
      <c r="A43" s="61"/>
      <c r="B43" s="61"/>
      <c r="C43" s="61"/>
      <c r="D43" s="61"/>
      <c r="E43" s="61"/>
      <c r="F43" s="62"/>
    </row>
    <row r="44" spans="1:6" x14ac:dyDescent="0.25">
      <c r="A44" s="61"/>
      <c r="B44" s="61"/>
      <c r="C44" s="61"/>
      <c r="D44" s="61"/>
      <c r="E44" s="61"/>
      <c r="F44" s="62"/>
    </row>
    <row r="45" spans="1:6" x14ac:dyDescent="0.25">
      <c r="A45" s="61"/>
      <c r="B45" s="61"/>
      <c r="C45" s="61"/>
      <c r="D45" s="61"/>
      <c r="E45" s="61"/>
      <c r="F45" s="62"/>
    </row>
    <row r="46" spans="1:6" x14ac:dyDescent="0.25">
      <c r="A46" s="61"/>
      <c r="B46" s="61"/>
      <c r="C46" s="61"/>
      <c r="D46" s="61"/>
      <c r="E46" s="61"/>
      <c r="F46" s="62"/>
    </row>
    <row r="47" spans="1:6" x14ac:dyDescent="0.25">
      <c r="A47" s="61"/>
      <c r="B47" s="61"/>
      <c r="C47" s="61"/>
      <c r="D47" s="61"/>
      <c r="E47" s="61"/>
      <c r="F47" s="62"/>
    </row>
    <row r="48" spans="1:6" x14ac:dyDescent="0.25">
      <c r="A48" s="61"/>
      <c r="B48" s="61"/>
      <c r="C48" s="61"/>
      <c r="D48" s="61"/>
      <c r="E48" s="61"/>
      <c r="F48" s="62"/>
    </row>
    <row r="49" spans="1:6" x14ac:dyDescent="0.25">
      <c r="A49" s="61"/>
      <c r="B49" s="61"/>
      <c r="C49" s="61"/>
      <c r="D49" s="61"/>
      <c r="E49" s="61"/>
      <c r="F49" s="62"/>
    </row>
    <row r="50" spans="1:6" x14ac:dyDescent="0.25">
      <c r="A50" s="61"/>
      <c r="B50" s="61"/>
      <c r="C50" s="61"/>
      <c r="D50" s="61"/>
      <c r="E50" s="61"/>
      <c r="F50" s="62"/>
    </row>
    <row r="51" spans="1:6" x14ac:dyDescent="0.25">
      <c r="A51" s="61"/>
      <c r="B51" s="61"/>
      <c r="C51" s="61"/>
      <c r="D51" s="61"/>
      <c r="E51" s="61"/>
      <c r="F51" s="62"/>
    </row>
    <row r="52" spans="1:6" ht="15.75" thickBot="1" x14ac:dyDescent="0.3">
      <c r="A52" s="63"/>
      <c r="B52" s="63"/>
      <c r="C52" s="63"/>
      <c r="D52" s="63"/>
      <c r="E52" s="63"/>
      <c r="F52" s="64"/>
    </row>
  </sheetData>
  <mergeCells count="22">
    <mergeCell ref="A3:F3"/>
    <mergeCell ref="A4:F4"/>
    <mergeCell ref="A5:F5"/>
    <mergeCell ref="A6:E6"/>
    <mergeCell ref="A7:F7"/>
    <mergeCell ref="A8:F8"/>
    <mergeCell ref="A17:F17"/>
    <mergeCell ref="A19:F19"/>
    <mergeCell ref="A20:F20"/>
    <mergeCell ref="B21:C21"/>
    <mergeCell ref="A9:F9"/>
    <mergeCell ref="B10:C10"/>
    <mergeCell ref="B11:B14"/>
    <mergeCell ref="C11:C14"/>
    <mergeCell ref="A16:F16"/>
    <mergeCell ref="A31:F31"/>
    <mergeCell ref="A32:F34"/>
    <mergeCell ref="A35:F35"/>
    <mergeCell ref="A26:F26"/>
    <mergeCell ref="A27:F27"/>
    <mergeCell ref="A28:F28"/>
    <mergeCell ref="A29:F29"/>
  </mergeCells>
  <pageMargins left="0.70866141732283472" right="0.70866141732283472" top="0.74803149606299213" bottom="0.74803149606299213" header="0.31496062992125984" footer="0.31496062992125984"/>
  <pageSetup paperSize="8" scale="53" orientation="portrait" r:id="rId1"/>
  <drawing r:id="rId2"/>
  <legacyDrawing r:id="rId3"/>
  <oleObjects>
    <mc:AlternateContent xmlns:mc="http://schemas.openxmlformats.org/markup-compatibility/2006">
      <mc:Choice Requires="x14">
        <oleObject progId="Visio.Drawing.11" shapeId="21508" r:id="rId4">
          <objectPr defaultSize="0" autoPict="0" r:id="rId5">
            <anchor moveWithCells="1">
              <from>
                <xdr:col>1</xdr:col>
                <xdr:colOff>1285875</xdr:colOff>
                <xdr:row>33</xdr:row>
                <xdr:rowOff>38100</xdr:rowOff>
              </from>
              <to>
                <xdr:col>1</xdr:col>
                <xdr:colOff>7058025</xdr:colOff>
                <xdr:row>51</xdr:row>
                <xdr:rowOff>95250</xdr:rowOff>
              </to>
            </anchor>
          </objectPr>
        </oleObject>
      </mc:Choice>
      <mc:Fallback>
        <oleObject progId="Visio.Drawing.11" shapeId="2150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6"/>
  <sheetViews>
    <sheetView topLeftCell="A43" zoomScale="85" zoomScaleNormal="85" workbookViewId="0">
      <selection activeCell="E55" sqref="E55:G57"/>
    </sheetView>
  </sheetViews>
  <sheetFormatPr baseColWidth="10" defaultColWidth="11.42578125" defaultRowHeight="15" x14ac:dyDescent="0.25"/>
  <cols>
    <col min="1" max="3" width="38.28515625" style="32" customWidth="1"/>
    <col min="4" max="4" width="65.28515625" style="87" customWidth="1"/>
    <col min="5" max="7" width="32.28515625" style="32" customWidth="1"/>
    <col min="8" max="8" width="23.28515625" style="32" customWidth="1"/>
    <col min="9" max="9" width="23.85546875" style="32" customWidth="1"/>
    <col min="10" max="16384" width="11.42578125" style="32"/>
  </cols>
  <sheetData>
    <row r="1" spans="1:8" s="65" customFormat="1" ht="19.5" customHeight="1" thickBot="1" x14ac:dyDescent="0.3">
      <c r="A1" s="162" t="s">
        <v>40</v>
      </c>
      <c r="B1" s="242"/>
      <c r="C1" s="242"/>
      <c r="D1" s="242"/>
      <c r="E1" s="242"/>
      <c r="F1" s="242"/>
      <c r="G1" s="150">
        <f>Feuil1!D18</f>
        <v>2022</v>
      </c>
    </row>
    <row r="2" spans="1:8" ht="15" customHeight="1" x14ac:dyDescent="0.25">
      <c r="A2" s="222" t="s">
        <v>41</v>
      </c>
      <c r="B2" s="223"/>
      <c r="C2" s="223"/>
      <c r="D2" s="223"/>
      <c r="E2" s="223"/>
      <c r="F2" s="223"/>
      <c r="G2" s="223"/>
    </row>
    <row r="3" spans="1:8" ht="15" customHeight="1" x14ac:dyDescent="0.25">
      <c r="A3" s="224"/>
      <c r="B3" s="225"/>
      <c r="C3" s="225"/>
      <c r="D3" s="225"/>
      <c r="E3" s="225"/>
      <c r="F3" s="225"/>
      <c r="G3" s="225"/>
    </row>
    <row r="4" spans="1:8" ht="15" customHeight="1" x14ac:dyDescent="0.25">
      <c r="A4" s="224"/>
      <c r="B4" s="225"/>
      <c r="C4" s="225"/>
      <c r="D4" s="225"/>
      <c r="E4" s="225"/>
      <c r="F4" s="225"/>
      <c r="G4" s="225"/>
    </row>
    <row r="5" spans="1:8" ht="17.25" customHeight="1" x14ac:dyDescent="0.25">
      <c r="A5" s="224"/>
      <c r="B5" s="225"/>
      <c r="C5" s="225"/>
      <c r="D5" s="225"/>
      <c r="E5" s="225"/>
      <c r="F5" s="225"/>
      <c r="G5" s="225"/>
    </row>
    <row r="6" spans="1:8" s="1" customFormat="1" ht="17.25" customHeight="1" thickBot="1" x14ac:dyDescent="0.3">
      <c r="A6" s="226"/>
      <c r="B6" s="227"/>
      <c r="C6" s="227"/>
      <c r="D6" s="227"/>
      <c r="E6" s="227"/>
      <c r="F6" s="227"/>
      <c r="G6" s="227"/>
    </row>
    <row r="7" spans="1:8" s="66" customFormat="1" ht="16.5" thickBot="1" x14ac:dyDescent="0.3">
      <c r="A7" s="228" t="s">
        <v>42</v>
      </c>
      <c r="B7" s="229"/>
      <c r="C7" s="230"/>
      <c r="D7" s="89" t="s">
        <v>43</v>
      </c>
      <c r="E7" s="228" t="s">
        <v>44</v>
      </c>
      <c r="F7" s="229"/>
      <c r="G7" s="229"/>
    </row>
    <row r="8" spans="1:8" s="66" customFormat="1" ht="15.75" customHeight="1" x14ac:dyDescent="0.25">
      <c r="A8" s="231" t="s">
        <v>45</v>
      </c>
      <c r="B8" s="232"/>
      <c r="C8" s="233"/>
      <c r="D8" s="234" t="s">
        <v>46</v>
      </c>
      <c r="E8" s="231" t="s">
        <v>47</v>
      </c>
      <c r="F8" s="232"/>
      <c r="G8" s="233"/>
    </row>
    <row r="9" spans="1:8" s="66" customFormat="1" ht="22.5" customHeight="1" thickBot="1" x14ac:dyDescent="0.3">
      <c r="A9" s="239" t="s">
        <v>48</v>
      </c>
      <c r="B9" s="240"/>
      <c r="C9" s="241"/>
      <c r="D9" s="235"/>
      <c r="E9" s="236"/>
      <c r="F9" s="237"/>
      <c r="G9" s="238"/>
    </row>
    <row r="10" spans="1:8" ht="15" customHeight="1" thickBot="1" x14ac:dyDescent="0.3">
      <c r="A10" s="170" t="s">
        <v>49</v>
      </c>
      <c r="B10" s="272"/>
      <c r="C10" s="273"/>
      <c r="D10" s="280" t="s">
        <v>263</v>
      </c>
      <c r="E10" s="259" t="s">
        <v>50</v>
      </c>
      <c r="F10" s="260"/>
      <c r="G10" s="261"/>
    </row>
    <row r="11" spans="1:8" ht="15" customHeight="1" x14ac:dyDescent="0.25">
      <c r="A11" s="274"/>
      <c r="B11" s="275"/>
      <c r="C11" s="276"/>
      <c r="D11" s="281"/>
      <c r="E11" s="282" t="s">
        <v>262</v>
      </c>
      <c r="F11" s="283"/>
      <c r="G11" s="284"/>
    </row>
    <row r="12" spans="1:8" x14ac:dyDescent="0.25">
      <c r="A12" s="274"/>
      <c r="B12" s="275"/>
      <c r="C12" s="276"/>
      <c r="D12" s="281"/>
      <c r="E12" s="285"/>
      <c r="F12" s="286"/>
      <c r="G12" s="287"/>
    </row>
    <row r="13" spans="1:8" x14ac:dyDescent="0.25">
      <c r="A13" s="274"/>
      <c r="B13" s="275"/>
      <c r="C13" s="276"/>
      <c r="D13" s="281"/>
      <c r="E13" s="285"/>
      <c r="F13" s="286"/>
      <c r="G13" s="287"/>
    </row>
    <row r="14" spans="1:8" x14ac:dyDescent="0.25">
      <c r="A14" s="274"/>
      <c r="B14" s="275"/>
      <c r="C14" s="276"/>
      <c r="D14" s="281"/>
      <c r="E14" s="285"/>
      <c r="F14" s="286"/>
      <c r="G14" s="287"/>
    </row>
    <row r="15" spans="1:8" x14ac:dyDescent="0.25">
      <c r="A15" s="274"/>
      <c r="B15" s="275"/>
      <c r="C15" s="276"/>
      <c r="D15" s="281"/>
      <c r="E15" s="285"/>
      <c r="F15" s="286"/>
      <c r="G15" s="287"/>
    </row>
    <row r="16" spans="1:8" x14ac:dyDescent="0.25">
      <c r="A16" s="274"/>
      <c r="B16" s="275"/>
      <c r="C16" s="276"/>
      <c r="D16" s="281"/>
      <c r="E16" s="285"/>
      <c r="F16" s="286"/>
      <c r="G16" s="287"/>
      <c r="H16" s="67"/>
    </row>
    <row r="17" spans="1:8" x14ac:dyDescent="0.25">
      <c r="A17" s="274"/>
      <c r="B17" s="275"/>
      <c r="C17" s="276"/>
      <c r="D17" s="281"/>
      <c r="E17" s="285"/>
      <c r="F17" s="286"/>
      <c r="G17" s="287"/>
      <c r="H17" s="67"/>
    </row>
    <row r="18" spans="1:8" x14ac:dyDescent="0.25">
      <c r="A18" s="274"/>
      <c r="B18" s="275"/>
      <c r="C18" s="276"/>
      <c r="D18" s="281"/>
      <c r="E18" s="285"/>
      <c r="F18" s="286"/>
      <c r="G18" s="287"/>
      <c r="H18" s="67"/>
    </row>
    <row r="19" spans="1:8" x14ac:dyDescent="0.25">
      <c r="A19" s="274"/>
      <c r="B19" s="275"/>
      <c r="C19" s="276"/>
      <c r="D19" s="281"/>
      <c r="E19" s="285"/>
      <c r="F19" s="286"/>
      <c r="G19" s="287"/>
      <c r="H19" s="67"/>
    </row>
    <row r="20" spans="1:8" x14ac:dyDescent="0.25">
      <c r="A20" s="274"/>
      <c r="B20" s="275"/>
      <c r="C20" s="276"/>
      <c r="D20" s="281"/>
      <c r="E20" s="285"/>
      <c r="F20" s="286"/>
      <c r="G20" s="287"/>
      <c r="H20" s="67"/>
    </row>
    <row r="21" spans="1:8" x14ac:dyDescent="0.25">
      <c r="A21" s="274"/>
      <c r="B21" s="275"/>
      <c r="C21" s="276"/>
      <c r="D21" s="281"/>
      <c r="E21" s="285"/>
      <c r="F21" s="286"/>
      <c r="G21" s="287"/>
      <c r="H21" s="67"/>
    </row>
    <row r="22" spans="1:8" x14ac:dyDescent="0.25">
      <c r="A22" s="274"/>
      <c r="B22" s="275"/>
      <c r="C22" s="276"/>
      <c r="D22" s="281"/>
      <c r="E22" s="285"/>
      <c r="F22" s="286"/>
      <c r="G22" s="287"/>
      <c r="H22" s="67"/>
    </row>
    <row r="23" spans="1:8" x14ac:dyDescent="0.25">
      <c r="A23" s="274"/>
      <c r="B23" s="275"/>
      <c r="C23" s="276"/>
      <c r="D23" s="281"/>
      <c r="E23" s="285"/>
      <c r="F23" s="286"/>
      <c r="G23" s="287"/>
      <c r="H23" s="67"/>
    </row>
    <row r="24" spans="1:8" x14ac:dyDescent="0.25">
      <c r="A24" s="274"/>
      <c r="B24" s="275"/>
      <c r="C24" s="276"/>
      <c r="D24" s="281"/>
      <c r="E24" s="285"/>
      <c r="F24" s="286"/>
      <c r="G24" s="287"/>
      <c r="H24" s="67"/>
    </row>
    <row r="25" spans="1:8" x14ac:dyDescent="0.25">
      <c r="A25" s="274"/>
      <c r="B25" s="275"/>
      <c r="C25" s="276"/>
      <c r="D25" s="281"/>
      <c r="E25" s="285"/>
      <c r="F25" s="286"/>
      <c r="G25" s="287"/>
      <c r="H25" s="67"/>
    </row>
    <row r="26" spans="1:8" ht="104.25" customHeight="1" thickBot="1" x14ac:dyDescent="0.3">
      <c r="A26" s="274"/>
      <c r="B26" s="275"/>
      <c r="C26" s="276"/>
      <c r="D26" s="281"/>
      <c r="E26" s="288"/>
      <c r="F26" s="289"/>
      <c r="G26" s="290"/>
      <c r="H26" s="67"/>
    </row>
    <row r="27" spans="1:8" ht="15.75" thickBot="1" x14ac:dyDescent="0.3">
      <c r="A27" s="274"/>
      <c r="B27" s="275"/>
      <c r="C27" s="276"/>
      <c r="D27" s="281"/>
      <c r="E27" s="291" t="s">
        <v>51</v>
      </c>
      <c r="F27" s="292"/>
      <c r="G27" s="293"/>
      <c r="H27" s="67"/>
    </row>
    <row r="28" spans="1:8" x14ac:dyDescent="0.25">
      <c r="A28" s="274"/>
      <c r="B28" s="275"/>
      <c r="C28" s="276"/>
      <c r="D28" s="281"/>
      <c r="E28" s="294" t="s">
        <v>52</v>
      </c>
      <c r="F28" s="267"/>
      <c r="G28" s="268"/>
      <c r="H28" s="67"/>
    </row>
    <row r="29" spans="1:8" x14ac:dyDescent="0.25">
      <c r="A29" s="274"/>
      <c r="B29" s="275"/>
      <c r="C29" s="276"/>
      <c r="D29" s="281"/>
      <c r="E29" s="295"/>
      <c r="F29" s="296"/>
      <c r="G29" s="297"/>
      <c r="H29" s="67"/>
    </row>
    <row r="30" spans="1:8" x14ac:dyDescent="0.25">
      <c r="A30" s="274"/>
      <c r="B30" s="275"/>
      <c r="C30" s="276"/>
      <c r="D30" s="281"/>
      <c r="E30" s="295"/>
      <c r="F30" s="296"/>
      <c r="G30" s="297"/>
      <c r="H30" s="67"/>
    </row>
    <row r="31" spans="1:8" x14ac:dyDescent="0.25">
      <c r="A31" s="274"/>
      <c r="B31" s="275"/>
      <c r="C31" s="276"/>
      <c r="D31" s="281"/>
      <c r="E31" s="295"/>
      <c r="F31" s="296"/>
      <c r="G31" s="297"/>
      <c r="H31" s="67"/>
    </row>
    <row r="32" spans="1:8" x14ac:dyDescent="0.25">
      <c r="A32" s="274"/>
      <c r="B32" s="275"/>
      <c r="C32" s="276"/>
      <c r="D32" s="281"/>
      <c r="E32" s="295"/>
      <c r="F32" s="296"/>
      <c r="G32" s="297"/>
      <c r="H32" s="67"/>
    </row>
    <row r="33" spans="1:8" x14ac:dyDescent="0.25">
      <c r="A33" s="274"/>
      <c r="B33" s="275"/>
      <c r="C33" s="276"/>
      <c r="D33" s="281"/>
      <c r="E33" s="295"/>
      <c r="F33" s="296"/>
      <c r="G33" s="297"/>
      <c r="H33" s="67"/>
    </row>
    <row r="34" spans="1:8" x14ac:dyDescent="0.25">
      <c r="A34" s="274"/>
      <c r="B34" s="275"/>
      <c r="C34" s="276"/>
      <c r="D34" s="281"/>
      <c r="E34" s="295"/>
      <c r="F34" s="296"/>
      <c r="G34" s="297"/>
      <c r="H34" s="67"/>
    </row>
    <row r="35" spans="1:8" x14ac:dyDescent="0.25">
      <c r="A35" s="274"/>
      <c r="B35" s="275"/>
      <c r="C35" s="276"/>
      <c r="D35" s="281"/>
      <c r="E35" s="295"/>
      <c r="F35" s="296"/>
      <c r="G35" s="297"/>
      <c r="H35" s="67"/>
    </row>
    <row r="36" spans="1:8" x14ac:dyDescent="0.25">
      <c r="A36" s="274"/>
      <c r="B36" s="275"/>
      <c r="C36" s="276"/>
      <c r="D36" s="281"/>
      <c r="E36" s="295"/>
      <c r="F36" s="296"/>
      <c r="G36" s="297"/>
      <c r="H36" s="67"/>
    </row>
    <row r="37" spans="1:8" x14ac:dyDescent="0.25">
      <c r="A37" s="274"/>
      <c r="B37" s="275"/>
      <c r="C37" s="276"/>
      <c r="D37" s="281"/>
      <c r="E37" s="295"/>
      <c r="F37" s="296"/>
      <c r="G37" s="297"/>
      <c r="H37" s="67"/>
    </row>
    <row r="38" spans="1:8" x14ac:dyDescent="0.25">
      <c r="A38" s="274"/>
      <c r="B38" s="275"/>
      <c r="C38" s="276"/>
      <c r="D38" s="281"/>
      <c r="E38" s="295"/>
      <c r="F38" s="296"/>
      <c r="G38" s="297"/>
      <c r="H38" s="67"/>
    </row>
    <row r="39" spans="1:8" x14ac:dyDescent="0.25">
      <c r="A39" s="274"/>
      <c r="B39" s="275"/>
      <c r="C39" s="276"/>
      <c r="D39" s="281"/>
      <c r="E39" s="295"/>
      <c r="F39" s="296"/>
      <c r="G39" s="297"/>
      <c r="H39" s="67"/>
    </row>
    <row r="40" spans="1:8" x14ac:dyDescent="0.25">
      <c r="A40" s="274"/>
      <c r="B40" s="275"/>
      <c r="C40" s="276"/>
      <c r="D40" s="281"/>
      <c r="E40" s="295"/>
      <c r="F40" s="296"/>
      <c r="G40" s="297"/>
      <c r="H40" s="67"/>
    </row>
    <row r="41" spans="1:8" x14ac:dyDescent="0.25">
      <c r="A41" s="274"/>
      <c r="B41" s="275"/>
      <c r="C41" s="276"/>
      <c r="D41" s="281"/>
      <c r="E41" s="295"/>
      <c r="F41" s="296"/>
      <c r="G41" s="297"/>
      <c r="H41" s="67"/>
    </row>
    <row r="42" spans="1:8" x14ac:dyDescent="0.25">
      <c r="A42" s="274"/>
      <c r="B42" s="275"/>
      <c r="C42" s="276"/>
      <c r="D42" s="281"/>
      <c r="E42" s="295"/>
      <c r="F42" s="296"/>
      <c r="G42" s="297"/>
      <c r="H42" s="67"/>
    </row>
    <row r="43" spans="1:8" x14ac:dyDescent="0.25">
      <c r="A43" s="274"/>
      <c r="B43" s="275"/>
      <c r="C43" s="276"/>
      <c r="D43" s="281"/>
      <c r="E43" s="295"/>
      <c r="F43" s="296"/>
      <c r="G43" s="297"/>
      <c r="H43" s="67"/>
    </row>
    <row r="44" spans="1:8" x14ac:dyDescent="0.25">
      <c r="A44" s="274"/>
      <c r="B44" s="275"/>
      <c r="C44" s="276"/>
      <c r="D44" s="281"/>
      <c r="E44" s="295"/>
      <c r="F44" s="296"/>
      <c r="G44" s="297"/>
      <c r="H44" s="67"/>
    </row>
    <row r="45" spans="1:8" x14ac:dyDescent="0.25">
      <c r="A45" s="274"/>
      <c r="B45" s="275"/>
      <c r="C45" s="276"/>
      <c r="D45" s="281"/>
      <c r="E45" s="295"/>
      <c r="F45" s="296"/>
      <c r="G45" s="297"/>
      <c r="H45" s="67"/>
    </row>
    <row r="46" spans="1:8" x14ac:dyDescent="0.25">
      <c r="A46" s="274"/>
      <c r="B46" s="275"/>
      <c r="C46" s="276"/>
      <c r="D46" s="281"/>
      <c r="E46" s="295"/>
      <c r="F46" s="296"/>
      <c r="G46" s="297"/>
      <c r="H46" s="67"/>
    </row>
    <row r="47" spans="1:8" ht="15.75" thickBot="1" x14ac:dyDescent="0.3">
      <c r="A47" s="274"/>
      <c r="B47" s="275"/>
      <c r="C47" s="276"/>
      <c r="D47" s="281"/>
      <c r="E47" s="269"/>
      <c r="F47" s="270"/>
      <c r="G47" s="271"/>
      <c r="H47" s="67"/>
    </row>
    <row r="48" spans="1:8" ht="15.75" thickBot="1" x14ac:dyDescent="0.3">
      <c r="A48" s="274"/>
      <c r="B48" s="275"/>
      <c r="C48" s="276"/>
      <c r="D48" s="281"/>
      <c r="E48" s="259" t="s">
        <v>53</v>
      </c>
      <c r="F48" s="260"/>
      <c r="G48" s="261"/>
      <c r="H48" s="67"/>
    </row>
    <row r="49" spans="1:8" x14ac:dyDescent="0.25">
      <c r="A49" s="274"/>
      <c r="B49" s="275"/>
      <c r="C49" s="276"/>
      <c r="D49" s="281"/>
      <c r="E49" s="170" t="s">
        <v>265</v>
      </c>
      <c r="F49" s="267"/>
      <c r="G49" s="268"/>
      <c r="H49" s="67"/>
    </row>
    <row r="50" spans="1:8" ht="239.25" customHeight="1" thickBot="1" x14ac:dyDescent="0.3">
      <c r="A50" s="277"/>
      <c r="B50" s="278"/>
      <c r="C50" s="279"/>
      <c r="D50" s="68" t="s">
        <v>311</v>
      </c>
      <c r="E50" s="269"/>
      <c r="F50" s="270"/>
      <c r="G50" s="271"/>
      <c r="H50" s="67"/>
    </row>
    <row r="51" spans="1:8" ht="15.75" thickBot="1" x14ac:dyDescent="0.3">
      <c r="A51" s="210" t="s">
        <v>54</v>
      </c>
      <c r="B51" s="69" t="s">
        <v>55</v>
      </c>
      <c r="C51" s="70" t="s">
        <v>56</v>
      </c>
      <c r="D51" s="213" t="s">
        <v>57</v>
      </c>
      <c r="E51" s="216" t="s">
        <v>57</v>
      </c>
      <c r="F51" s="217"/>
      <c r="G51" s="218"/>
      <c r="H51" s="67"/>
    </row>
    <row r="52" spans="1:8" ht="15.75" thickBot="1" x14ac:dyDescent="0.3">
      <c r="A52" s="211"/>
      <c r="B52" s="71" t="s">
        <v>58</v>
      </c>
      <c r="C52" s="72" t="s">
        <v>59</v>
      </c>
      <c r="D52" s="214"/>
      <c r="E52" s="219" t="s">
        <v>60</v>
      </c>
      <c r="F52" s="220"/>
      <c r="G52" s="221"/>
      <c r="H52" s="67"/>
    </row>
    <row r="53" spans="1:8" ht="15.75" thickBot="1" x14ac:dyDescent="0.3">
      <c r="A53" s="211"/>
      <c r="B53" s="71"/>
      <c r="C53" s="73" t="s">
        <v>61</v>
      </c>
      <c r="D53" s="214"/>
      <c r="E53" s="74" t="s">
        <v>62</v>
      </c>
      <c r="F53" s="75" t="s">
        <v>63</v>
      </c>
      <c r="G53" s="76" t="s">
        <v>64</v>
      </c>
      <c r="H53" s="67"/>
    </row>
    <row r="54" spans="1:8" ht="15.75" thickBot="1" x14ac:dyDescent="0.3">
      <c r="A54" s="212"/>
      <c r="B54" s="77" t="s">
        <v>57</v>
      </c>
      <c r="C54" s="78"/>
      <c r="D54" s="215"/>
      <c r="E54" s="79" t="s">
        <v>72</v>
      </c>
      <c r="F54" s="79" t="s">
        <v>65</v>
      </c>
      <c r="G54" s="79" t="s">
        <v>66</v>
      </c>
      <c r="H54" s="67"/>
    </row>
    <row r="55" spans="1:8" x14ac:dyDescent="0.25">
      <c r="A55" s="80"/>
      <c r="B55" s="243">
        <f>176.03*(POWER(1+1.575/100,(Feuil1!$D$18-2019)))</f>
        <v>184.47910457208454</v>
      </c>
      <c r="C55" s="246">
        <f>5.80475*(POWER(1+1.575/100,(Feuil1!$D$18-2019)))</f>
        <v>6.0833669389581759</v>
      </c>
      <c r="D55" s="249">
        <f>724.561172693767*(POWER(1+1.575/100,(Feuil1!$D$18-2019)))</f>
        <v>759.33872832043198</v>
      </c>
      <c r="E55" s="252">
        <f>286.939552277707*(POWER(1+1.575/100,(Feuil1!$D$18-2019)))</f>
        <v>300.71210401923662</v>
      </c>
      <c r="F55" s="253"/>
      <c r="G55" s="254"/>
      <c r="H55" s="67"/>
    </row>
    <row r="56" spans="1:8" x14ac:dyDescent="0.25">
      <c r="A56" s="81" t="s">
        <v>67</v>
      </c>
      <c r="B56" s="244"/>
      <c r="C56" s="247"/>
      <c r="D56" s="250"/>
      <c r="E56" s="255"/>
      <c r="F56" s="256"/>
      <c r="G56" s="257"/>
      <c r="H56" s="67"/>
    </row>
    <row r="57" spans="1:8" ht="15.75" thickBot="1" x14ac:dyDescent="0.3">
      <c r="A57" s="82"/>
      <c r="B57" s="244"/>
      <c r="C57" s="247"/>
      <c r="D57" s="250"/>
      <c r="E57" s="258"/>
      <c r="F57" s="256"/>
      <c r="G57" s="257"/>
      <c r="H57" s="67"/>
    </row>
    <row r="58" spans="1:8" ht="15" customHeight="1" x14ac:dyDescent="0.25">
      <c r="A58" s="80"/>
      <c r="B58" s="244"/>
      <c r="C58" s="247"/>
      <c r="D58" s="250"/>
      <c r="E58" s="262" t="s">
        <v>68</v>
      </c>
      <c r="F58" s="94"/>
      <c r="G58" s="95"/>
      <c r="H58" s="67"/>
    </row>
    <row r="59" spans="1:8" x14ac:dyDescent="0.25">
      <c r="A59" s="81" t="s">
        <v>69</v>
      </c>
      <c r="B59" s="244"/>
      <c r="C59" s="247"/>
      <c r="D59" s="250"/>
      <c r="E59" s="263"/>
      <c r="F59" s="265">
        <f>432.873277277707*(POWER(1+1.575/100,(Feuil1!$D$18-2019)))</f>
        <v>453.65036974024343</v>
      </c>
      <c r="G59" s="266"/>
      <c r="H59" s="67"/>
    </row>
    <row r="60" spans="1:8" ht="15.75" thickBot="1" x14ac:dyDescent="0.3">
      <c r="A60" s="82"/>
      <c r="B60" s="244"/>
      <c r="C60" s="247"/>
      <c r="D60" s="250"/>
      <c r="E60" s="263"/>
      <c r="F60" s="96"/>
      <c r="G60" s="97"/>
      <c r="H60" s="67"/>
    </row>
    <row r="61" spans="1:8" ht="15" customHeight="1" x14ac:dyDescent="0.25">
      <c r="A61" s="80"/>
      <c r="B61" s="244"/>
      <c r="C61" s="247"/>
      <c r="D61" s="250"/>
      <c r="E61" s="263"/>
      <c r="F61" s="262" t="s">
        <v>68</v>
      </c>
      <c r="G61" s="83"/>
      <c r="H61" s="67"/>
    </row>
    <row r="62" spans="1:8" ht="15" customHeight="1" x14ac:dyDescent="0.25">
      <c r="A62" s="81" t="s">
        <v>70</v>
      </c>
      <c r="B62" s="244"/>
      <c r="C62" s="247"/>
      <c r="D62" s="250"/>
      <c r="E62" s="263"/>
      <c r="F62" s="263"/>
      <c r="G62" s="98">
        <f>1560.98473802754*(POWER(1+1.575/100,(Feuil1!$D$18-2019)))</f>
        <v>1635.9090309720532</v>
      </c>
      <c r="H62" s="67"/>
    </row>
    <row r="63" spans="1:8" ht="15.75" customHeight="1" thickBot="1" x14ac:dyDescent="0.3">
      <c r="A63" s="84"/>
      <c r="B63" s="244"/>
      <c r="C63" s="247"/>
      <c r="D63" s="250"/>
      <c r="E63" s="263"/>
      <c r="F63" s="263"/>
      <c r="G63" s="88"/>
      <c r="H63" s="67"/>
    </row>
    <row r="64" spans="1:8" ht="15" customHeight="1" x14ac:dyDescent="0.25">
      <c r="A64" s="81"/>
      <c r="B64" s="244"/>
      <c r="C64" s="247"/>
      <c r="D64" s="250"/>
      <c r="E64" s="263"/>
      <c r="F64" s="263"/>
      <c r="G64" s="83"/>
      <c r="H64" s="67"/>
    </row>
    <row r="65" spans="1:8" ht="15" customHeight="1" x14ac:dyDescent="0.25">
      <c r="A65" s="85" t="s">
        <v>71</v>
      </c>
      <c r="B65" s="244"/>
      <c r="C65" s="247"/>
      <c r="D65" s="250"/>
      <c r="E65" s="263"/>
      <c r="F65" s="263"/>
      <c r="G65" s="98">
        <f>2256.15188802754*(POWER(1+1.575/100,(Feuil1!$D$18-2019)))</f>
        <v>2364.4428795201866</v>
      </c>
      <c r="H65" s="67"/>
    </row>
    <row r="66" spans="1:8" ht="15.75" customHeight="1" thickBot="1" x14ac:dyDescent="0.3">
      <c r="A66" s="86"/>
      <c r="B66" s="245"/>
      <c r="C66" s="248"/>
      <c r="D66" s="251"/>
      <c r="E66" s="264"/>
      <c r="F66" s="264"/>
      <c r="G66" s="88"/>
      <c r="H66" s="67"/>
    </row>
  </sheetData>
  <mergeCells count="27">
    <mergeCell ref="A1:F1"/>
    <mergeCell ref="B55:B66"/>
    <mergeCell ref="C55:C66"/>
    <mergeCell ref="D55:D66"/>
    <mergeCell ref="E55:G57"/>
    <mergeCell ref="E48:G48"/>
    <mergeCell ref="E58:E66"/>
    <mergeCell ref="F61:F66"/>
    <mergeCell ref="F59:G59"/>
    <mergeCell ref="E49:G50"/>
    <mergeCell ref="A10:C50"/>
    <mergeCell ref="D10:D49"/>
    <mergeCell ref="E10:G10"/>
    <mergeCell ref="E11:G26"/>
    <mergeCell ref="E27:G27"/>
    <mergeCell ref="E28:G47"/>
    <mergeCell ref="A51:A54"/>
    <mergeCell ref="D51:D54"/>
    <mergeCell ref="E51:G51"/>
    <mergeCell ref="E52:G52"/>
    <mergeCell ref="A2:G6"/>
    <mergeCell ref="A7:C7"/>
    <mergeCell ref="E7:G7"/>
    <mergeCell ref="A8:C8"/>
    <mergeCell ref="D8:D9"/>
    <mergeCell ref="E8:G9"/>
    <mergeCell ref="A9:C9"/>
  </mergeCells>
  <pageMargins left="0.70866141732283472" right="0.70866141732283472" top="0.74803149606299213" bottom="0.74803149606299213" header="0.31496062992125984" footer="0.31496062992125984"/>
  <pageSetup paperSize="8"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workbookViewId="0">
      <selection activeCell="E24" sqref="E24"/>
    </sheetView>
  </sheetViews>
  <sheetFormatPr baseColWidth="10" defaultRowHeight="15" x14ac:dyDescent="0.25"/>
  <cols>
    <col min="1" max="1" width="94.28515625" bestFit="1" customWidth="1"/>
    <col min="2" max="2" width="11" hidden="1" customWidth="1"/>
    <col min="3" max="3" width="11" bestFit="1" customWidth="1"/>
  </cols>
  <sheetData>
    <row r="1" spans="1:3" ht="19.5" thickBot="1" x14ac:dyDescent="0.3">
      <c r="A1" s="136" t="s">
        <v>275</v>
      </c>
      <c r="B1" s="152"/>
      <c r="C1" s="124">
        <f>Feuil1!D18</f>
        <v>2022</v>
      </c>
    </row>
    <row r="2" spans="1:3" x14ac:dyDescent="0.25">
      <c r="A2" s="298" t="s">
        <v>277</v>
      </c>
      <c r="B2" s="299"/>
      <c r="C2" s="155"/>
    </row>
    <row r="3" spans="1:3" x14ac:dyDescent="0.25">
      <c r="A3" s="126" t="s">
        <v>75</v>
      </c>
      <c r="B3" s="127">
        <v>286.93955227770692</v>
      </c>
      <c r="C3" s="156">
        <f>B3*(POWER(1+1.575/100,(Feuil1!$D$18-2019)))</f>
        <v>300.71210401923656</v>
      </c>
    </row>
    <row r="4" spans="1:3" x14ac:dyDescent="0.25">
      <c r="A4" s="126" t="s">
        <v>76</v>
      </c>
      <c r="B4" s="127">
        <v>432.87327727770696</v>
      </c>
      <c r="C4" s="156">
        <f>B4*(POWER(1+1.575/100,(Feuil1!$D$18-2019)))</f>
        <v>453.65036974024338</v>
      </c>
    </row>
    <row r="5" spans="1:3" x14ac:dyDescent="0.25">
      <c r="A5" s="126" t="s">
        <v>294</v>
      </c>
      <c r="B5" s="127">
        <v>286.93955227770692</v>
      </c>
      <c r="C5" s="156">
        <f>B5*(POWER(1+1.575/100,(Feuil1!$D$18-2019)))</f>
        <v>300.71210401923656</v>
      </c>
    </row>
    <row r="6" spans="1:3" x14ac:dyDescent="0.25">
      <c r="A6" s="126" t="s">
        <v>300</v>
      </c>
      <c r="B6" s="127">
        <v>122.49696652787776</v>
      </c>
      <c r="C6" s="156">
        <f>B6*(POWER(1+1.575/100,(Feuil1!$D$18-2019)))</f>
        <v>128.37658750133215</v>
      </c>
    </row>
    <row r="7" spans="1:3" x14ac:dyDescent="0.25">
      <c r="A7" s="126" t="s">
        <v>77</v>
      </c>
      <c r="B7" s="127">
        <v>71.161911556097195</v>
      </c>
      <c r="C7" s="156">
        <f>B7*(POWER(1+1.575/100,(Feuil1!$D$18-2019)))</f>
        <v>74.57754771065548</v>
      </c>
    </row>
    <row r="8" spans="1:3" x14ac:dyDescent="0.25">
      <c r="A8" s="126" t="s">
        <v>78</v>
      </c>
      <c r="B8" s="127">
        <v>122.49696652787776</v>
      </c>
      <c r="C8" s="156">
        <f>B8*(POWER(1+1.575/100,(Feuil1!$D$18-2019)))</f>
        <v>128.37658750133215</v>
      </c>
    </row>
    <row r="9" spans="1:3" x14ac:dyDescent="0.25">
      <c r="A9" s="126" t="s">
        <v>79</v>
      </c>
      <c r="B9" s="127">
        <v>286.93955227770692</v>
      </c>
      <c r="C9" s="156">
        <f>B9*(POWER(1+1.575/100,(Feuil1!$D$18-2019)))</f>
        <v>300.71210401923656</v>
      </c>
    </row>
    <row r="10" spans="1:3" x14ac:dyDescent="0.25">
      <c r="A10" s="126" t="s">
        <v>80</v>
      </c>
      <c r="B10" s="127">
        <v>432.87327727770696</v>
      </c>
      <c r="C10" s="156">
        <f>B10*(POWER(1+1.575/100,(Feuil1!$D$18-2019)))</f>
        <v>453.65036974024338</v>
      </c>
    </row>
    <row r="11" spans="1:3" x14ac:dyDescent="0.25">
      <c r="A11" s="126" t="s">
        <v>81</v>
      </c>
      <c r="B11" s="127">
        <v>134.49180652787777</v>
      </c>
      <c r="C11" s="156">
        <f>B11*(POWER(1+1.575/100,(Feuil1!$D$18-2019)))</f>
        <v>140.94715696497713</v>
      </c>
    </row>
    <row r="12" spans="1:3" x14ac:dyDescent="0.25">
      <c r="A12" s="126" t="s">
        <v>82</v>
      </c>
      <c r="B12" s="127">
        <v>197.40497190279234</v>
      </c>
      <c r="C12" s="156">
        <f>B12*(POWER(1+1.575/100,(Feuil1!$D$18-2019)))</f>
        <v>206.88003439586797</v>
      </c>
    </row>
    <row r="13" spans="1:3" x14ac:dyDescent="0.25">
      <c r="A13" s="126" t="s">
        <v>83</v>
      </c>
      <c r="B13" s="127">
        <v>286.93955227770692</v>
      </c>
      <c r="C13" s="156">
        <f>B13*(POWER(1+1.575/100,(Feuil1!$D$18-2019)))</f>
        <v>300.71210401923656</v>
      </c>
    </row>
    <row r="14" spans="1:3" x14ac:dyDescent="0.25">
      <c r="A14" s="126" t="s">
        <v>84</v>
      </c>
      <c r="B14" s="127">
        <v>432.87327727770696</v>
      </c>
      <c r="C14" s="156">
        <f>B14*(POWER(1+1.575/100,(Feuil1!$D$18-2019)))</f>
        <v>453.65036974024338</v>
      </c>
    </row>
    <row r="15" spans="1:3" x14ac:dyDescent="0.25">
      <c r="A15" s="128" t="s">
        <v>212</v>
      </c>
      <c r="B15" s="127">
        <v>150</v>
      </c>
      <c r="C15" s="156">
        <f>B15*(POWER(1+1.575/100,(Feuil1!$D$18-2019)))</f>
        <v>157.19971417265626</v>
      </c>
    </row>
    <row r="16" spans="1:3" x14ac:dyDescent="0.25">
      <c r="A16" s="126" t="s">
        <v>274</v>
      </c>
      <c r="B16" s="127">
        <v>122.49696652787776</v>
      </c>
      <c r="C16" s="156">
        <f>B16*(POWER(1+1.575/100,(Feuil1!$D$18-2019)))</f>
        <v>128.37658750133215</v>
      </c>
    </row>
    <row r="17" spans="1:3" x14ac:dyDescent="0.25">
      <c r="A17" s="126" t="s">
        <v>266</v>
      </c>
      <c r="B17" s="127">
        <v>286.93955227770692</v>
      </c>
      <c r="C17" s="156">
        <f>B17*(POWER(1+1.575/100,(Feuil1!$D$18-2019)))</f>
        <v>300.71210401923656</v>
      </c>
    </row>
    <row r="18" spans="1:3" x14ac:dyDescent="0.25">
      <c r="A18" s="126" t="s">
        <v>267</v>
      </c>
      <c r="B18" s="127">
        <v>432.87327727770696</v>
      </c>
      <c r="C18" s="156">
        <f>B18*(POWER(1+1.575/100,(Feuil1!$D$18-2019)))</f>
        <v>453.65036974024338</v>
      </c>
    </row>
    <row r="19" spans="1:3" x14ac:dyDescent="0.25">
      <c r="A19" s="126" t="s">
        <v>216</v>
      </c>
      <c r="B19" s="127">
        <v>635.87664111151105</v>
      </c>
      <c r="C19" s="156">
        <f>B19*(POWER(1+1.575/100,(Feuil1!$D$18-2019)))</f>
        <v>666.39750821198834</v>
      </c>
    </row>
    <row r="20" spans="1:3" x14ac:dyDescent="0.25">
      <c r="A20" s="126" t="s">
        <v>217</v>
      </c>
      <c r="B20" s="127">
        <v>1039.1676747087004</v>
      </c>
      <c r="C20" s="156">
        <f>B20*(POWER(1+1.575/100,(Feuil1!$D$18-2019)))</f>
        <v>1089.0457429444768</v>
      </c>
    </row>
    <row r="21" spans="1:3" x14ac:dyDescent="0.25">
      <c r="A21" s="126" t="s">
        <v>93</v>
      </c>
      <c r="B21" s="127">
        <v>724.56117269376739</v>
      </c>
      <c r="C21" s="156">
        <f>B21*(POWER(1+1.575/100,(Feuil1!$D$18-2019)))</f>
        <v>759.33872832043232</v>
      </c>
    </row>
    <row r="22" spans="1:3" x14ac:dyDescent="0.25">
      <c r="A22" s="126" t="s">
        <v>208</v>
      </c>
      <c r="B22" s="127">
        <v>244.99393305575552</v>
      </c>
      <c r="C22" s="156">
        <f>B22*(POWER(1+1.575/100,(Feuil1!$D$18-2019)))</f>
        <v>256.75317500266431</v>
      </c>
    </row>
    <row r="23" spans="1:3" x14ac:dyDescent="0.25">
      <c r="A23" s="126" t="s">
        <v>86</v>
      </c>
      <c r="B23" s="129" t="s">
        <v>87</v>
      </c>
      <c r="C23" s="156" t="str">
        <f>B23</f>
        <v>sur devis</v>
      </c>
    </row>
    <row r="24" spans="1:3" x14ac:dyDescent="0.25">
      <c r="A24" s="126" t="s">
        <v>85</v>
      </c>
      <c r="B24" s="127">
        <v>122.49696652787776</v>
      </c>
      <c r="C24" s="156">
        <f>B24*(POWER(1+1.575/100,(Feuil1!$D$18-2019)))</f>
        <v>128.37658750133215</v>
      </c>
    </row>
    <row r="25" spans="1:3" x14ac:dyDescent="0.25">
      <c r="A25" s="126" t="s">
        <v>90</v>
      </c>
      <c r="B25" s="129" t="s">
        <v>87</v>
      </c>
      <c r="C25" s="156" t="str">
        <f>B25</f>
        <v>sur devis</v>
      </c>
    </row>
    <row r="26" spans="1:3" x14ac:dyDescent="0.25">
      <c r="A26" s="126" t="s">
        <v>91</v>
      </c>
      <c r="B26" s="129">
        <v>1000</v>
      </c>
      <c r="C26" s="156">
        <f>B26*(POWER(1+1.575/100,(Feuil1!$D$18-2019)))</f>
        <v>1047.9980944843751</v>
      </c>
    </row>
    <row r="27" spans="1:3" x14ac:dyDescent="0.25">
      <c r="A27" s="126" t="s">
        <v>89</v>
      </c>
      <c r="B27" s="127">
        <v>122.49696652787776</v>
      </c>
      <c r="C27" s="156">
        <f>B27*(POWER(1+1.575/100,(Feuil1!$D$18-2019)))</f>
        <v>128.37658750133215</v>
      </c>
    </row>
    <row r="28" spans="1:3" x14ac:dyDescent="0.25">
      <c r="A28" s="126" t="s">
        <v>92</v>
      </c>
      <c r="B28" s="127">
        <v>244.99393305575552</v>
      </c>
      <c r="C28" s="156">
        <f>B28*(POWER(1+1.575/100,(Feuil1!$D$18-2019)))</f>
        <v>256.75317500266431</v>
      </c>
    </row>
    <row r="29" spans="1:3" x14ac:dyDescent="0.25">
      <c r="A29" s="126" t="s">
        <v>209</v>
      </c>
      <c r="B29" s="127">
        <v>71.161911556097195</v>
      </c>
      <c r="C29" s="156">
        <f>B29*(POWER(1+1.575/100,(Feuil1!$D$18-2019)))</f>
        <v>74.57754771065548</v>
      </c>
    </row>
    <row r="30" spans="1:3" x14ac:dyDescent="0.25">
      <c r="A30" s="126" t="s">
        <v>210</v>
      </c>
      <c r="B30" s="127">
        <v>79.916010749829169</v>
      </c>
      <c r="C30" s="156">
        <f>B30*(POWER(1+1.575/100,(Feuil1!$D$18-2019)))</f>
        <v>83.7518269846138</v>
      </c>
    </row>
    <row r="31" spans="1:3" x14ac:dyDescent="0.25">
      <c r="A31" s="126" t="s">
        <v>211</v>
      </c>
      <c r="B31" s="127">
        <v>7</v>
      </c>
      <c r="C31" s="156">
        <f>B31*(POWER(1+1.575/100,(Feuil1!$D$18-2019)))</f>
        <v>7.3359866613906251</v>
      </c>
    </row>
    <row r="32" spans="1:3" x14ac:dyDescent="0.25">
      <c r="A32" s="126" t="s">
        <v>292</v>
      </c>
      <c r="B32" s="127"/>
      <c r="C32" s="156"/>
    </row>
    <row r="33" spans="1:3" x14ac:dyDescent="0.25">
      <c r="A33" s="137" t="s">
        <v>303</v>
      </c>
      <c r="B33" s="127">
        <v>370.00729958363331</v>
      </c>
      <c r="C33" s="156">
        <f>B33*(POWER(1+1.575/100,(Feuil1!$D$18-2019)))</f>
        <v>387.76694490895699</v>
      </c>
    </row>
    <row r="34" spans="1:3" x14ac:dyDescent="0.25">
      <c r="A34" s="137" t="s">
        <v>302</v>
      </c>
      <c r="B34" s="138">
        <v>8.3391083168157696</v>
      </c>
      <c r="C34" s="156">
        <f>B34*(POWER(1+1.575/100,(Feuil1!$D$18-2019)))</f>
        <v>8.7393696257217304</v>
      </c>
    </row>
    <row r="35" spans="1:3" x14ac:dyDescent="0.25">
      <c r="A35" s="126"/>
      <c r="B35" s="127"/>
      <c r="C35" s="156"/>
    </row>
    <row r="36" spans="1:3" x14ac:dyDescent="0.25">
      <c r="A36" s="300" t="s">
        <v>104</v>
      </c>
      <c r="B36" s="301"/>
      <c r="C36" s="156"/>
    </row>
    <row r="37" spans="1:3" x14ac:dyDescent="0.25">
      <c r="A37" s="126" t="s">
        <v>299</v>
      </c>
      <c r="B37" s="127">
        <v>122.49696652787776</v>
      </c>
      <c r="C37" s="156">
        <f>B37*(POWER(1+1.575/100,(Feuil1!$D$18-2019)))</f>
        <v>128.37658750133215</v>
      </c>
    </row>
    <row r="38" spans="1:3" x14ac:dyDescent="0.25">
      <c r="A38" s="126" t="s">
        <v>298</v>
      </c>
      <c r="B38" s="127">
        <v>122.49696652787776</v>
      </c>
      <c r="C38" s="156">
        <f>B38*(POWER(1+1.575/100,(Feuil1!$D$18-2019)))</f>
        <v>128.37658750133215</v>
      </c>
    </row>
    <row r="39" spans="1:3" x14ac:dyDescent="0.25">
      <c r="A39" s="126" t="s">
        <v>295</v>
      </c>
      <c r="B39" s="127">
        <v>198.14484979181665</v>
      </c>
      <c r="C39" s="156">
        <f>B39*(POWER(1+1.575/100,(Feuil1!$D$18-2019)))</f>
        <v>207.65542501371655</v>
      </c>
    </row>
    <row r="40" spans="1:3" x14ac:dyDescent="0.25">
      <c r="A40" s="126" t="s">
        <v>296</v>
      </c>
      <c r="B40" s="127">
        <v>185.42304979181665</v>
      </c>
      <c r="C40" s="156">
        <f>B40*(POWER(1+1.575/100,(Feuil1!$D$18-2019)))</f>
        <v>194.32300285530522</v>
      </c>
    </row>
    <row r="41" spans="1:3" x14ac:dyDescent="0.25">
      <c r="A41" s="126" t="s">
        <v>297</v>
      </c>
      <c r="B41" s="127">
        <v>246.67153305575553</v>
      </c>
      <c r="C41" s="156">
        <f>B41*(POWER(1+1.575/100,(Feuil1!$D$18-2019)))</f>
        <v>258.51129660597132</v>
      </c>
    </row>
    <row r="42" spans="1:3" x14ac:dyDescent="0.25">
      <c r="A42" s="126" t="s">
        <v>105</v>
      </c>
      <c r="B42" s="127">
        <v>852.31894937544985</v>
      </c>
      <c r="C42" s="156">
        <f>B42*(POWER(1+1.575/100,(Feuil1!$D$18-2019)))</f>
        <v>893.22863483839592</v>
      </c>
    </row>
    <row r="43" spans="1:3" x14ac:dyDescent="0.25">
      <c r="A43" s="126"/>
      <c r="B43" s="127"/>
      <c r="C43" s="156"/>
    </row>
    <row r="44" spans="1:3" x14ac:dyDescent="0.25">
      <c r="A44" s="126"/>
      <c r="B44" s="127"/>
      <c r="C44" s="156"/>
    </row>
    <row r="45" spans="1:3" x14ac:dyDescent="0.25">
      <c r="A45" s="126" t="s">
        <v>290</v>
      </c>
      <c r="B45" s="127">
        <v>1572</v>
      </c>
      <c r="C45" s="156">
        <f>B45*(POWER(1+1.575/100,(Feuil1!$D$18-2019)))</f>
        <v>1647.4530045294375</v>
      </c>
    </row>
    <row r="46" spans="1:3" x14ac:dyDescent="0.25">
      <c r="A46" s="126" t="s">
        <v>289</v>
      </c>
      <c r="B46" s="127">
        <v>489.98786611151104</v>
      </c>
      <c r="C46" s="156">
        <f>B46*(POWER(1+1.575/100,(Feuil1!$D$18-2019)))</f>
        <v>513.50635000532861</v>
      </c>
    </row>
    <row r="47" spans="1:3" x14ac:dyDescent="0.25">
      <c r="A47" s="126"/>
      <c r="B47" s="127"/>
      <c r="C47" s="156"/>
    </row>
    <row r="48" spans="1:3" x14ac:dyDescent="0.25">
      <c r="A48" s="300" t="s">
        <v>218</v>
      </c>
      <c r="B48" s="301"/>
      <c r="C48" s="156"/>
    </row>
    <row r="49" spans="1:3" x14ac:dyDescent="0.25">
      <c r="A49" s="130" t="s">
        <v>287</v>
      </c>
      <c r="B49" s="131">
        <v>122.49696652787776</v>
      </c>
      <c r="C49" s="156">
        <f>B49*(POWER(1+1.575/100,(Feuil1!$D$18-2019)))</f>
        <v>128.37658750133215</v>
      </c>
    </row>
    <row r="50" spans="1:3" x14ac:dyDescent="0.25">
      <c r="A50" s="130" t="s">
        <v>288</v>
      </c>
      <c r="B50" s="131">
        <v>244.99393305575552</v>
      </c>
      <c r="C50" s="156">
        <f>B50*(POWER(1+1.575/100,(Feuil1!$D$18-2019)))</f>
        <v>256.75317500266431</v>
      </c>
    </row>
    <row r="51" spans="1:3" x14ac:dyDescent="0.25">
      <c r="A51" s="126"/>
      <c r="B51" s="132"/>
      <c r="C51" s="156"/>
    </row>
    <row r="52" spans="1:3" x14ac:dyDescent="0.25">
      <c r="A52" s="300" t="s">
        <v>88</v>
      </c>
      <c r="B52" s="301"/>
      <c r="C52" s="156"/>
    </row>
    <row r="53" spans="1:3" x14ac:dyDescent="0.25">
      <c r="A53" s="126" t="s">
        <v>268</v>
      </c>
      <c r="B53" s="127">
        <v>58.063600000000008</v>
      </c>
      <c r="C53" s="156">
        <f>B53*(POWER(1+1.575/100,(Feuil1!$D$18-2019)))</f>
        <v>60.850542158902961</v>
      </c>
    </row>
    <row r="54" spans="1:3" ht="15.75" thickBot="1" x14ac:dyDescent="0.3">
      <c r="A54" s="133" t="s">
        <v>269</v>
      </c>
      <c r="B54" s="134">
        <v>201.5916</v>
      </c>
      <c r="C54" s="154">
        <f>B54*(POWER(1+1.575/100,(Feuil1!$D$18-2019)))</f>
        <v>211.26761266405632</v>
      </c>
    </row>
  </sheetData>
  <mergeCells count="4">
    <mergeCell ref="A2:B2"/>
    <mergeCell ref="A52:B52"/>
    <mergeCell ref="A36:B36"/>
    <mergeCell ref="A48:B48"/>
  </mergeCells>
  <pageMargins left="0.70866141732283472" right="0.70866141732283472"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0"/>
  <sheetViews>
    <sheetView topLeftCell="A35" zoomScale="85" zoomScaleNormal="85" workbookViewId="0">
      <selection activeCell="E54" sqref="E54:G59"/>
    </sheetView>
  </sheetViews>
  <sheetFormatPr baseColWidth="10" defaultRowHeight="15" x14ac:dyDescent="0.25"/>
  <cols>
    <col min="1" max="1" width="20.7109375" customWidth="1"/>
    <col min="2" max="2" width="11.42578125" style="2"/>
    <col min="3" max="3" width="40.28515625" customWidth="1"/>
    <col min="4" max="4" width="61.85546875" customWidth="1"/>
    <col min="5" max="5" width="8.140625" customWidth="1"/>
    <col min="6" max="6" width="48.42578125" customWidth="1"/>
    <col min="7" max="7" width="4.28515625" hidden="1" customWidth="1"/>
    <col min="8" max="8" width="16.28515625" customWidth="1"/>
  </cols>
  <sheetData>
    <row r="1" spans="1:8" ht="18.75" x14ac:dyDescent="0.25">
      <c r="A1" s="304" t="s">
        <v>256</v>
      </c>
      <c r="B1" s="305"/>
      <c r="C1" s="305"/>
      <c r="D1" s="305"/>
      <c r="E1" s="305"/>
      <c r="F1" s="305"/>
      <c r="G1" s="151"/>
      <c r="H1" s="151">
        <f>Feuil1!D18</f>
        <v>2022</v>
      </c>
    </row>
    <row r="2" spans="1:8" x14ac:dyDescent="0.25">
      <c r="A2" s="224"/>
      <c r="B2" s="225"/>
      <c r="C2" s="225"/>
      <c r="D2" s="225"/>
      <c r="E2" s="225"/>
      <c r="F2" s="225"/>
      <c r="G2" s="225"/>
      <c r="H2" s="225"/>
    </row>
    <row r="3" spans="1:8" x14ac:dyDescent="0.25">
      <c r="A3" s="224"/>
      <c r="B3" s="225"/>
      <c r="C3" s="225"/>
      <c r="D3" s="225"/>
      <c r="E3" s="225"/>
      <c r="F3" s="225"/>
      <c r="G3" s="225"/>
      <c r="H3" s="225"/>
    </row>
    <row r="4" spans="1:8" x14ac:dyDescent="0.25">
      <c r="A4" s="224"/>
      <c r="B4" s="225"/>
      <c r="C4" s="225"/>
      <c r="D4" s="225"/>
      <c r="E4" s="225"/>
      <c r="F4" s="225"/>
      <c r="G4" s="225"/>
      <c r="H4" s="225"/>
    </row>
    <row r="5" spans="1:8" ht="33.75" customHeight="1" thickBot="1" x14ac:dyDescent="0.3">
      <c r="A5" s="226"/>
      <c r="B5" s="227"/>
      <c r="C5" s="227"/>
      <c r="D5" s="227"/>
      <c r="E5" s="227"/>
      <c r="F5" s="227"/>
      <c r="G5" s="227"/>
      <c r="H5" s="227"/>
    </row>
    <row r="6" spans="1:8" ht="15.75" thickBot="1" x14ac:dyDescent="0.3">
      <c r="A6" s="228" t="s">
        <v>73</v>
      </c>
      <c r="B6" s="229"/>
      <c r="C6" s="230"/>
      <c r="D6" s="92" t="s">
        <v>43</v>
      </c>
      <c r="E6" s="228" t="s">
        <v>44</v>
      </c>
      <c r="F6" s="229"/>
      <c r="G6" s="229"/>
      <c r="H6" s="106" t="s">
        <v>74</v>
      </c>
    </row>
    <row r="7" spans="1:8" x14ac:dyDescent="0.25">
      <c r="A7" s="231" t="s">
        <v>45</v>
      </c>
      <c r="B7" s="232"/>
      <c r="C7" s="233"/>
      <c r="D7" s="234" t="s">
        <v>249</v>
      </c>
      <c r="E7" s="231" t="s">
        <v>47</v>
      </c>
      <c r="F7" s="232"/>
      <c r="G7" s="233"/>
      <c r="H7" s="302" t="s">
        <v>95</v>
      </c>
    </row>
    <row r="8" spans="1:8" ht="15.75" thickBot="1" x14ac:dyDescent="0.3">
      <c r="A8" s="239" t="s">
        <v>48</v>
      </c>
      <c r="B8" s="240"/>
      <c r="C8" s="241"/>
      <c r="D8" s="235"/>
      <c r="E8" s="236"/>
      <c r="F8" s="237"/>
      <c r="G8" s="238"/>
      <c r="H8" s="303"/>
    </row>
    <row r="9" spans="1:8" ht="15" customHeight="1" x14ac:dyDescent="0.25">
      <c r="A9" s="170"/>
      <c r="B9" s="272"/>
      <c r="C9" s="273"/>
      <c r="D9" s="325" t="s">
        <v>257</v>
      </c>
      <c r="E9" s="345"/>
      <c r="F9" s="346"/>
      <c r="G9" s="347"/>
      <c r="H9" s="306" t="s">
        <v>255</v>
      </c>
    </row>
    <row r="10" spans="1:8" x14ac:dyDescent="0.25">
      <c r="A10" s="274"/>
      <c r="B10" s="275"/>
      <c r="C10" s="276"/>
      <c r="D10" s="326"/>
      <c r="E10" s="348"/>
      <c r="F10" s="349"/>
      <c r="G10" s="350"/>
      <c r="H10" s="307"/>
    </row>
    <row r="11" spans="1:8" x14ac:dyDescent="0.25">
      <c r="A11" s="274"/>
      <c r="B11" s="275"/>
      <c r="C11" s="276"/>
      <c r="D11" s="326"/>
      <c r="E11" s="348"/>
      <c r="F11" s="349"/>
      <c r="G11" s="350"/>
      <c r="H11" s="307"/>
    </row>
    <row r="12" spans="1:8" x14ac:dyDescent="0.25">
      <c r="A12" s="274"/>
      <c r="B12" s="275"/>
      <c r="C12" s="276"/>
      <c r="D12" s="326"/>
      <c r="E12" s="348"/>
      <c r="F12" s="349"/>
      <c r="G12" s="350"/>
      <c r="H12" s="307"/>
    </row>
    <row r="13" spans="1:8" x14ac:dyDescent="0.25">
      <c r="A13" s="274"/>
      <c r="B13" s="275"/>
      <c r="C13" s="276"/>
      <c r="D13" s="326"/>
      <c r="E13" s="348"/>
      <c r="F13" s="349"/>
      <c r="G13" s="350"/>
      <c r="H13" s="307"/>
    </row>
    <row r="14" spans="1:8" x14ac:dyDescent="0.25">
      <c r="A14" s="274"/>
      <c r="B14" s="275"/>
      <c r="C14" s="276"/>
      <c r="D14" s="326"/>
      <c r="E14" s="348"/>
      <c r="F14" s="349"/>
      <c r="G14" s="350"/>
      <c r="H14" s="307"/>
    </row>
    <row r="15" spans="1:8" x14ac:dyDescent="0.25">
      <c r="A15" s="274"/>
      <c r="B15" s="275"/>
      <c r="C15" s="276"/>
      <c r="D15" s="326"/>
      <c r="E15" s="348"/>
      <c r="F15" s="349"/>
      <c r="G15" s="350"/>
      <c r="H15" s="307"/>
    </row>
    <row r="16" spans="1:8" x14ac:dyDescent="0.25">
      <c r="A16" s="274"/>
      <c r="B16" s="275"/>
      <c r="C16" s="276"/>
      <c r="D16" s="326"/>
      <c r="E16" s="348"/>
      <c r="F16" s="349"/>
      <c r="G16" s="350"/>
      <c r="H16" s="307"/>
    </row>
    <row r="17" spans="1:8" x14ac:dyDescent="0.25">
      <c r="A17" s="274"/>
      <c r="B17" s="275"/>
      <c r="C17" s="276"/>
      <c r="D17" s="326"/>
      <c r="E17" s="348"/>
      <c r="F17" s="349"/>
      <c r="G17" s="350"/>
      <c r="H17" s="307"/>
    </row>
    <row r="18" spans="1:8" x14ac:dyDescent="0.25">
      <c r="A18" s="274"/>
      <c r="B18" s="275"/>
      <c r="C18" s="276"/>
      <c r="D18" s="326"/>
      <c r="E18" s="348"/>
      <c r="F18" s="349"/>
      <c r="G18" s="350"/>
      <c r="H18" s="307"/>
    </row>
    <row r="19" spans="1:8" x14ac:dyDescent="0.25">
      <c r="A19" s="274"/>
      <c r="B19" s="275"/>
      <c r="C19" s="276"/>
      <c r="D19" s="326"/>
      <c r="E19" s="348"/>
      <c r="F19" s="349"/>
      <c r="G19" s="350"/>
      <c r="H19" s="307"/>
    </row>
    <row r="20" spans="1:8" x14ac:dyDescent="0.25">
      <c r="A20" s="274"/>
      <c r="B20" s="275"/>
      <c r="C20" s="276"/>
      <c r="D20" s="326"/>
      <c r="E20" s="348"/>
      <c r="F20" s="349"/>
      <c r="G20" s="350"/>
      <c r="H20" s="307"/>
    </row>
    <row r="21" spans="1:8" x14ac:dyDescent="0.25">
      <c r="A21" s="274"/>
      <c r="B21" s="275"/>
      <c r="C21" s="276"/>
      <c r="D21" s="326"/>
      <c r="E21" s="348"/>
      <c r="F21" s="349"/>
      <c r="G21" s="350"/>
      <c r="H21" s="307"/>
    </row>
    <row r="22" spans="1:8" x14ac:dyDescent="0.25">
      <c r="A22" s="274"/>
      <c r="B22" s="275"/>
      <c r="C22" s="276"/>
      <c r="D22" s="326"/>
      <c r="E22" s="348"/>
      <c r="F22" s="349"/>
      <c r="G22" s="350"/>
      <c r="H22" s="307"/>
    </row>
    <row r="23" spans="1:8" x14ac:dyDescent="0.25">
      <c r="A23" s="274"/>
      <c r="B23" s="275"/>
      <c r="C23" s="276"/>
      <c r="D23" s="326"/>
      <c r="E23" s="348"/>
      <c r="F23" s="349"/>
      <c r="G23" s="350"/>
      <c r="H23" s="307"/>
    </row>
    <row r="24" spans="1:8" x14ac:dyDescent="0.25">
      <c r="A24" s="274"/>
      <c r="B24" s="275"/>
      <c r="C24" s="276"/>
      <c r="D24" s="326"/>
      <c r="E24" s="348"/>
      <c r="F24" s="349"/>
      <c r="G24" s="350"/>
      <c r="H24" s="307"/>
    </row>
    <row r="25" spans="1:8" x14ac:dyDescent="0.25">
      <c r="A25" s="274"/>
      <c r="B25" s="275"/>
      <c r="C25" s="276"/>
      <c r="D25" s="326"/>
      <c r="E25" s="348"/>
      <c r="F25" s="349"/>
      <c r="G25" s="350"/>
      <c r="H25" s="307"/>
    </row>
    <row r="26" spans="1:8" x14ac:dyDescent="0.25">
      <c r="A26" s="274"/>
      <c r="B26" s="275"/>
      <c r="C26" s="276"/>
      <c r="D26" s="326"/>
      <c r="E26" s="348"/>
      <c r="F26" s="349"/>
      <c r="G26" s="350"/>
      <c r="H26" s="307"/>
    </row>
    <row r="27" spans="1:8" x14ac:dyDescent="0.25">
      <c r="A27" s="274"/>
      <c r="B27" s="275"/>
      <c r="C27" s="276"/>
      <c r="D27" s="326"/>
      <c r="E27" s="348"/>
      <c r="F27" s="349"/>
      <c r="G27" s="350"/>
      <c r="H27" s="307"/>
    </row>
    <row r="28" spans="1:8" x14ac:dyDescent="0.25">
      <c r="A28" s="274"/>
      <c r="B28" s="275"/>
      <c r="C28" s="276"/>
      <c r="D28" s="326"/>
      <c r="E28" s="348"/>
      <c r="F28" s="349"/>
      <c r="G28" s="350"/>
      <c r="H28" s="307"/>
    </row>
    <row r="29" spans="1:8" x14ac:dyDescent="0.25">
      <c r="A29" s="274"/>
      <c r="B29" s="275"/>
      <c r="C29" s="276"/>
      <c r="D29" s="326"/>
      <c r="E29" s="348"/>
      <c r="F29" s="349"/>
      <c r="G29" s="350"/>
      <c r="H29" s="307"/>
    </row>
    <row r="30" spans="1:8" x14ac:dyDescent="0.25">
      <c r="A30" s="274"/>
      <c r="B30" s="275"/>
      <c r="C30" s="276"/>
      <c r="D30" s="326"/>
      <c r="E30" s="348"/>
      <c r="F30" s="349"/>
      <c r="G30" s="350"/>
      <c r="H30" s="307"/>
    </row>
    <row r="31" spans="1:8" x14ac:dyDescent="0.25">
      <c r="A31" s="274"/>
      <c r="B31" s="275"/>
      <c r="C31" s="276"/>
      <c r="D31" s="326"/>
      <c r="E31" s="348"/>
      <c r="F31" s="349"/>
      <c r="G31" s="350"/>
      <c r="H31" s="307"/>
    </row>
    <row r="32" spans="1:8" x14ac:dyDescent="0.25">
      <c r="A32" s="274"/>
      <c r="B32" s="275"/>
      <c r="C32" s="276"/>
      <c r="D32" s="326"/>
      <c r="E32" s="348"/>
      <c r="F32" s="349"/>
      <c r="G32" s="350"/>
      <c r="H32" s="307"/>
    </row>
    <row r="33" spans="1:8" x14ac:dyDescent="0.25">
      <c r="A33" s="274"/>
      <c r="B33" s="275"/>
      <c r="C33" s="276"/>
      <c r="D33" s="326"/>
      <c r="E33" s="348"/>
      <c r="F33" s="349"/>
      <c r="G33" s="350"/>
      <c r="H33" s="307"/>
    </row>
    <row r="34" spans="1:8" x14ac:dyDescent="0.25">
      <c r="A34" s="274"/>
      <c r="B34" s="275"/>
      <c r="C34" s="276"/>
      <c r="D34" s="326"/>
      <c r="E34" s="348"/>
      <c r="F34" s="349"/>
      <c r="G34" s="350"/>
      <c r="H34" s="307"/>
    </row>
    <row r="35" spans="1:8" ht="28.35" customHeight="1" thickBot="1" x14ac:dyDescent="0.3">
      <c r="A35" s="274"/>
      <c r="B35" s="275"/>
      <c r="C35" s="276"/>
      <c r="D35" s="326"/>
      <c r="E35" s="348"/>
      <c r="F35" s="349"/>
      <c r="G35" s="350"/>
      <c r="H35" s="307"/>
    </row>
    <row r="36" spans="1:8" ht="15.75" hidden="1" thickBot="1" x14ac:dyDescent="0.3">
      <c r="A36" s="274"/>
      <c r="B36" s="275"/>
      <c r="C36" s="276"/>
      <c r="D36" s="326"/>
      <c r="E36" s="348"/>
      <c r="F36" s="349"/>
      <c r="G36" s="350"/>
      <c r="H36" s="307"/>
    </row>
    <row r="37" spans="1:8" ht="15.75" hidden="1" thickBot="1" x14ac:dyDescent="0.3">
      <c r="A37" s="274"/>
      <c r="B37" s="275"/>
      <c r="C37" s="276"/>
      <c r="D37" s="326"/>
      <c r="E37" s="348"/>
      <c r="F37" s="349"/>
      <c r="G37" s="350"/>
      <c r="H37" s="307"/>
    </row>
    <row r="38" spans="1:8" ht="15.75" hidden="1" thickBot="1" x14ac:dyDescent="0.3">
      <c r="A38" s="274"/>
      <c r="B38" s="275"/>
      <c r="C38" s="276"/>
      <c r="D38" s="326"/>
      <c r="E38" s="348"/>
      <c r="F38" s="349"/>
      <c r="G38" s="350"/>
      <c r="H38" s="307"/>
    </row>
    <row r="39" spans="1:8" ht="15.75" hidden="1" thickBot="1" x14ac:dyDescent="0.3">
      <c r="A39" s="274"/>
      <c r="B39" s="275"/>
      <c r="C39" s="276"/>
      <c r="D39" s="326"/>
      <c r="E39" s="348"/>
      <c r="F39" s="349"/>
      <c r="G39" s="350"/>
      <c r="H39" s="307"/>
    </row>
    <row r="40" spans="1:8" ht="15.75" hidden="1" thickBot="1" x14ac:dyDescent="0.3">
      <c r="A40" s="274"/>
      <c r="B40" s="275"/>
      <c r="C40" s="276"/>
      <c r="D40" s="326"/>
      <c r="E40" s="348"/>
      <c r="F40" s="349"/>
      <c r="G40" s="350"/>
      <c r="H40" s="307"/>
    </row>
    <row r="41" spans="1:8" ht="15.75" hidden="1" thickBot="1" x14ac:dyDescent="0.3">
      <c r="A41" s="274"/>
      <c r="B41" s="275"/>
      <c r="C41" s="276"/>
      <c r="D41" s="326"/>
      <c r="E41" s="348"/>
      <c r="F41" s="349"/>
      <c r="G41" s="350"/>
      <c r="H41" s="307"/>
    </row>
    <row r="42" spans="1:8" ht="15.75" hidden="1" thickBot="1" x14ac:dyDescent="0.3">
      <c r="A42" s="274"/>
      <c r="B42" s="275"/>
      <c r="C42" s="276"/>
      <c r="D42" s="326"/>
      <c r="E42" s="348"/>
      <c r="F42" s="349"/>
      <c r="G42" s="350"/>
      <c r="H42" s="307"/>
    </row>
    <row r="43" spans="1:8" ht="15.75" hidden="1" thickBot="1" x14ac:dyDescent="0.3">
      <c r="A43" s="274"/>
      <c r="B43" s="275"/>
      <c r="C43" s="276"/>
      <c r="D43" s="326"/>
      <c r="E43" s="348"/>
      <c r="F43" s="349"/>
      <c r="G43" s="350"/>
      <c r="H43" s="307"/>
    </row>
    <row r="44" spans="1:8" ht="15.75" hidden="1" thickBot="1" x14ac:dyDescent="0.3">
      <c r="A44" s="274"/>
      <c r="B44" s="275"/>
      <c r="C44" s="276"/>
      <c r="D44" s="326"/>
      <c r="E44" s="348"/>
      <c r="F44" s="349"/>
      <c r="G44" s="350"/>
      <c r="H44" s="307"/>
    </row>
    <row r="45" spans="1:8" ht="15.75" hidden="1" thickBot="1" x14ac:dyDescent="0.3">
      <c r="A45" s="274"/>
      <c r="B45" s="275"/>
      <c r="C45" s="276"/>
      <c r="D45" s="326"/>
      <c r="E45" s="348"/>
      <c r="F45" s="349"/>
      <c r="G45" s="350"/>
      <c r="H45" s="307"/>
    </row>
    <row r="46" spans="1:8" ht="15.75" hidden="1" thickBot="1" x14ac:dyDescent="0.3">
      <c r="A46" s="274"/>
      <c r="B46" s="275"/>
      <c r="C46" s="276"/>
      <c r="D46" s="326"/>
      <c r="E46" s="348"/>
      <c r="F46" s="349"/>
      <c r="G46" s="350"/>
      <c r="H46" s="307"/>
    </row>
    <row r="47" spans="1:8" ht="15.75" hidden="1" thickBot="1" x14ac:dyDescent="0.3">
      <c r="A47" s="274"/>
      <c r="B47" s="275"/>
      <c r="C47" s="276"/>
      <c r="D47" s="326"/>
      <c r="E47" s="348"/>
      <c r="F47" s="349"/>
      <c r="G47" s="350"/>
      <c r="H47" s="307"/>
    </row>
    <row r="48" spans="1:8" ht="15.75" hidden="1" thickBot="1" x14ac:dyDescent="0.3">
      <c r="A48" s="274"/>
      <c r="B48" s="275"/>
      <c r="C48" s="276"/>
      <c r="D48" s="326"/>
      <c r="E48" s="348"/>
      <c r="F48" s="349"/>
      <c r="G48" s="350"/>
      <c r="H48" s="307"/>
    </row>
    <row r="49" spans="1:8" ht="15.75" hidden="1" thickBot="1" x14ac:dyDescent="0.3">
      <c r="A49" s="277"/>
      <c r="B49" s="278"/>
      <c r="C49" s="279"/>
      <c r="D49" s="327"/>
      <c r="E49" s="351"/>
      <c r="F49" s="352"/>
      <c r="G49" s="353"/>
      <c r="H49" s="307"/>
    </row>
    <row r="50" spans="1:8" x14ac:dyDescent="0.25">
      <c r="A50" s="309" t="s">
        <v>252</v>
      </c>
      <c r="B50" s="311" t="s">
        <v>250</v>
      </c>
      <c r="C50" s="312"/>
      <c r="D50" s="315" t="s">
        <v>259</v>
      </c>
      <c r="E50" s="317" t="s">
        <v>57</v>
      </c>
      <c r="F50" s="318"/>
      <c r="G50" s="319"/>
      <c r="H50" s="307"/>
    </row>
    <row r="51" spans="1:8" x14ac:dyDescent="0.25">
      <c r="A51" s="310"/>
      <c r="B51" s="313"/>
      <c r="C51" s="314"/>
      <c r="D51" s="316"/>
      <c r="E51" s="320"/>
      <c r="F51" s="321"/>
      <c r="G51" s="322"/>
      <c r="H51" s="307"/>
    </row>
    <row r="52" spans="1:8" x14ac:dyDescent="0.25">
      <c r="A52" s="310"/>
      <c r="B52" s="323" t="s">
        <v>57</v>
      </c>
      <c r="C52" s="324"/>
      <c r="D52" s="316"/>
      <c r="E52" s="320"/>
      <c r="F52" s="321"/>
      <c r="G52" s="322"/>
      <c r="H52" s="307"/>
    </row>
    <row r="53" spans="1:8" x14ac:dyDescent="0.25">
      <c r="A53" s="310"/>
      <c r="B53" s="313" t="s">
        <v>258</v>
      </c>
      <c r="C53" s="314"/>
      <c r="D53" s="316"/>
      <c r="E53" s="320"/>
      <c r="F53" s="321"/>
      <c r="G53" s="322"/>
      <c r="H53" s="307"/>
    </row>
    <row r="54" spans="1:8" x14ac:dyDescent="0.25">
      <c r="A54" s="337" t="s">
        <v>270</v>
      </c>
      <c r="B54" s="339">
        <f>71.19*(POWER(1+1.575/100,(Feuil1!$D$18-2019)))</f>
        <v>74.606984346342657</v>
      </c>
      <c r="C54" s="340"/>
      <c r="D54" s="343">
        <f>1170.07342115628*(POWER(1+1.575/100,(Feuil1!$D$18-2019)))</f>
        <v>1226.2347157785948</v>
      </c>
      <c r="E54" s="328">
        <f>2327.31379958363*(POWER(1+1.575/100,(Feuil1!$D$18-2019)))</f>
        <v>2439.0204272308347</v>
      </c>
      <c r="F54" s="329"/>
      <c r="G54" s="330"/>
      <c r="H54" s="307"/>
    </row>
    <row r="55" spans="1:8" x14ac:dyDescent="0.25">
      <c r="A55" s="337"/>
      <c r="B55" s="339"/>
      <c r="C55" s="340"/>
      <c r="D55" s="343"/>
      <c r="E55" s="331"/>
      <c r="F55" s="332"/>
      <c r="G55" s="333"/>
      <c r="H55" s="307"/>
    </row>
    <row r="56" spans="1:8" ht="1.5" customHeight="1" x14ac:dyDescent="0.25">
      <c r="A56" s="337"/>
      <c r="B56" s="339"/>
      <c r="C56" s="340"/>
      <c r="D56" s="343"/>
      <c r="E56" s="331"/>
      <c r="F56" s="332"/>
      <c r="G56" s="333"/>
      <c r="H56" s="307"/>
    </row>
    <row r="57" spans="1:8" hidden="1" x14ac:dyDescent="0.25">
      <c r="A57" s="337"/>
      <c r="B57" s="339"/>
      <c r="C57" s="340"/>
      <c r="D57" s="343"/>
      <c r="E57" s="331"/>
      <c r="F57" s="332"/>
      <c r="G57" s="333"/>
      <c r="H57" s="307"/>
    </row>
    <row r="58" spans="1:8" hidden="1" x14ac:dyDescent="0.25">
      <c r="A58" s="337"/>
      <c r="B58" s="339"/>
      <c r="C58" s="340"/>
      <c r="D58" s="343"/>
      <c r="E58" s="331"/>
      <c r="F58" s="332"/>
      <c r="G58" s="333"/>
      <c r="H58" s="307"/>
    </row>
    <row r="59" spans="1:8" ht="15.75" thickBot="1" x14ac:dyDescent="0.3">
      <c r="A59" s="338"/>
      <c r="B59" s="341"/>
      <c r="C59" s="342"/>
      <c r="D59" s="344"/>
      <c r="E59" s="334"/>
      <c r="F59" s="335"/>
      <c r="G59" s="336"/>
      <c r="H59" s="308"/>
    </row>
    <row r="60" spans="1:8" ht="15.75" thickTop="1" x14ac:dyDescent="0.25"/>
  </sheetData>
  <mergeCells count="23">
    <mergeCell ref="A1:F1"/>
    <mergeCell ref="H9:H59"/>
    <mergeCell ref="A50:A53"/>
    <mergeCell ref="B50:C51"/>
    <mergeCell ref="D50:D53"/>
    <mergeCell ref="E50:G53"/>
    <mergeCell ref="B52:C52"/>
    <mergeCell ref="B53:C53"/>
    <mergeCell ref="D9:D49"/>
    <mergeCell ref="E54:G59"/>
    <mergeCell ref="A54:A59"/>
    <mergeCell ref="B54:C59"/>
    <mergeCell ref="D54:D59"/>
    <mergeCell ref="A9:C49"/>
    <mergeCell ref="E9:G49"/>
    <mergeCell ref="A2:H5"/>
    <mergeCell ref="H7:H8"/>
    <mergeCell ref="A8:C8"/>
    <mergeCell ref="A6:C6"/>
    <mergeCell ref="E6:G6"/>
    <mergeCell ref="A7:C7"/>
    <mergeCell ref="D7:D8"/>
    <mergeCell ref="E7:G8"/>
  </mergeCells>
  <pageMargins left="0.7" right="0.7" top="0.75" bottom="0.75" header="0.3" footer="0.3"/>
  <pageSetup paperSize="9" scale="6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5"/>
  <sheetViews>
    <sheetView topLeftCell="A29" zoomScale="85" zoomScaleNormal="85" workbookViewId="0">
      <selection activeCell="E66" sqref="E66"/>
    </sheetView>
  </sheetViews>
  <sheetFormatPr baseColWidth="10" defaultRowHeight="15" x14ac:dyDescent="0.25"/>
  <cols>
    <col min="1" max="1" width="72.140625" customWidth="1"/>
    <col min="2" max="2" width="12.85546875" bestFit="1" customWidth="1"/>
    <col min="3" max="3" width="21.7109375" customWidth="1"/>
    <col min="4" max="4" width="85.28515625" bestFit="1" customWidth="1"/>
    <col min="5" max="5" width="47.7109375" customWidth="1"/>
    <col min="6" max="6" width="17.85546875" customWidth="1"/>
    <col min="7" max="7" width="9.85546875" bestFit="1" customWidth="1"/>
    <col min="8" max="8" width="24" customWidth="1"/>
  </cols>
  <sheetData>
    <row r="1" spans="1:8" ht="18.75" x14ac:dyDescent="0.25">
      <c r="A1" s="304" t="s">
        <v>248</v>
      </c>
      <c r="B1" s="305"/>
      <c r="C1" s="305"/>
      <c r="D1" s="305"/>
      <c r="E1" s="305"/>
      <c r="F1" s="305"/>
      <c r="G1" s="305"/>
      <c r="H1" s="151">
        <f>Feuil1!D18</f>
        <v>2022</v>
      </c>
    </row>
    <row r="2" spans="1:8" ht="15" customHeight="1" x14ac:dyDescent="0.25">
      <c r="A2" s="224"/>
      <c r="B2" s="225"/>
      <c r="C2" s="225"/>
      <c r="D2" s="225"/>
      <c r="E2" s="225"/>
      <c r="F2" s="225"/>
      <c r="G2" s="225"/>
      <c r="H2" s="225"/>
    </row>
    <row r="3" spans="1:8" x14ac:dyDescent="0.25">
      <c r="A3" s="224"/>
      <c r="B3" s="225"/>
      <c r="C3" s="225"/>
      <c r="D3" s="225"/>
      <c r="E3" s="225"/>
      <c r="F3" s="225"/>
      <c r="G3" s="225"/>
      <c r="H3" s="225"/>
    </row>
    <row r="4" spans="1:8" x14ac:dyDescent="0.25">
      <c r="A4" s="224"/>
      <c r="B4" s="225"/>
      <c r="C4" s="225"/>
      <c r="D4" s="225"/>
      <c r="E4" s="225"/>
      <c r="F4" s="225"/>
      <c r="G4" s="225"/>
      <c r="H4" s="225"/>
    </row>
    <row r="5" spans="1:8" ht="17.25" customHeight="1" thickBot="1" x14ac:dyDescent="0.3">
      <c r="A5" s="226"/>
      <c r="B5" s="227"/>
      <c r="C5" s="227"/>
      <c r="D5" s="227"/>
      <c r="E5" s="227"/>
      <c r="F5" s="227"/>
      <c r="G5" s="227"/>
      <c r="H5" s="227"/>
    </row>
    <row r="6" spans="1:8" ht="15.75" thickBot="1" x14ac:dyDescent="0.3">
      <c r="A6" s="228" t="s">
        <v>73</v>
      </c>
      <c r="B6" s="229"/>
      <c r="C6" s="230"/>
      <c r="D6" s="91" t="s">
        <v>43</v>
      </c>
      <c r="E6" s="228" t="s">
        <v>44</v>
      </c>
      <c r="F6" s="229"/>
      <c r="G6" s="229"/>
      <c r="H6" s="106" t="s">
        <v>74</v>
      </c>
    </row>
    <row r="7" spans="1:8" x14ac:dyDescent="0.25">
      <c r="A7" s="231" t="s">
        <v>45</v>
      </c>
      <c r="B7" s="232"/>
      <c r="C7" s="233"/>
      <c r="D7" s="234" t="s">
        <v>249</v>
      </c>
      <c r="E7" s="231" t="s">
        <v>47</v>
      </c>
      <c r="F7" s="232"/>
      <c r="G7" s="233"/>
      <c r="H7" s="302" t="s">
        <v>95</v>
      </c>
    </row>
    <row r="8" spans="1:8" ht="15.75" thickBot="1" x14ac:dyDescent="0.3">
      <c r="A8" s="239" t="s">
        <v>48</v>
      </c>
      <c r="B8" s="240"/>
      <c r="C8" s="241"/>
      <c r="D8" s="235"/>
      <c r="E8" s="236"/>
      <c r="F8" s="237"/>
      <c r="G8" s="238"/>
      <c r="H8" s="303"/>
    </row>
    <row r="9" spans="1:8" x14ac:dyDescent="0.25">
      <c r="A9" s="170" t="s">
        <v>257</v>
      </c>
      <c r="B9" s="272"/>
      <c r="C9" s="273"/>
      <c r="D9" s="365" t="s">
        <v>260</v>
      </c>
      <c r="E9" s="282"/>
      <c r="F9" s="283"/>
      <c r="G9" s="284"/>
      <c r="H9" s="306" t="s">
        <v>255</v>
      </c>
    </row>
    <row r="10" spans="1:8" x14ac:dyDescent="0.25">
      <c r="A10" s="274"/>
      <c r="B10" s="275"/>
      <c r="C10" s="276"/>
      <c r="D10" s="281"/>
      <c r="E10" s="285"/>
      <c r="F10" s="286"/>
      <c r="G10" s="287"/>
      <c r="H10" s="307"/>
    </row>
    <row r="11" spans="1:8" x14ac:dyDescent="0.25">
      <c r="A11" s="274"/>
      <c r="B11" s="275"/>
      <c r="C11" s="276"/>
      <c r="D11" s="281"/>
      <c r="E11" s="285"/>
      <c r="F11" s="286"/>
      <c r="G11" s="287"/>
      <c r="H11" s="307"/>
    </row>
    <row r="12" spans="1:8" x14ac:dyDescent="0.25">
      <c r="A12" s="274"/>
      <c r="B12" s="275"/>
      <c r="C12" s="276"/>
      <c r="D12" s="281"/>
      <c r="E12" s="285"/>
      <c r="F12" s="286"/>
      <c r="G12" s="287"/>
      <c r="H12" s="307"/>
    </row>
    <row r="13" spans="1:8" x14ac:dyDescent="0.25">
      <c r="A13" s="274"/>
      <c r="B13" s="275"/>
      <c r="C13" s="276"/>
      <c r="D13" s="281"/>
      <c r="E13" s="285"/>
      <c r="F13" s="286"/>
      <c r="G13" s="287"/>
      <c r="H13" s="307"/>
    </row>
    <row r="14" spans="1:8" x14ac:dyDescent="0.25">
      <c r="A14" s="274"/>
      <c r="B14" s="275"/>
      <c r="C14" s="276"/>
      <c r="D14" s="281"/>
      <c r="E14" s="285"/>
      <c r="F14" s="286"/>
      <c r="G14" s="287"/>
      <c r="H14" s="307"/>
    </row>
    <row r="15" spans="1:8" x14ac:dyDescent="0.25">
      <c r="A15" s="274"/>
      <c r="B15" s="275"/>
      <c r="C15" s="276"/>
      <c r="D15" s="281"/>
      <c r="E15" s="285"/>
      <c r="F15" s="286"/>
      <c r="G15" s="287"/>
      <c r="H15" s="307"/>
    </row>
    <row r="16" spans="1:8" x14ac:dyDescent="0.25">
      <c r="A16" s="274"/>
      <c r="B16" s="275"/>
      <c r="C16" s="276"/>
      <c r="D16" s="281"/>
      <c r="E16" s="285"/>
      <c r="F16" s="286"/>
      <c r="G16" s="287"/>
      <c r="H16" s="307"/>
    </row>
    <row r="17" spans="1:8" x14ac:dyDescent="0.25">
      <c r="A17" s="274"/>
      <c r="B17" s="275"/>
      <c r="C17" s="276"/>
      <c r="D17" s="281"/>
      <c r="E17" s="285"/>
      <c r="F17" s="286"/>
      <c r="G17" s="287"/>
      <c r="H17" s="307"/>
    </row>
    <row r="18" spans="1:8" x14ac:dyDescent="0.25">
      <c r="A18" s="274"/>
      <c r="B18" s="275"/>
      <c r="C18" s="276"/>
      <c r="D18" s="281"/>
      <c r="E18" s="285"/>
      <c r="F18" s="286"/>
      <c r="G18" s="287"/>
      <c r="H18" s="307"/>
    </row>
    <row r="19" spans="1:8" x14ac:dyDescent="0.25">
      <c r="A19" s="274"/>
      <c r="B19" s="275"/>
      <c r="C19" s="276"/>
      <c r="D19" s="281"/>
      <c r="E19" s="285"/>
      <c r="F19" s="286"/>
      <c r="G19" s="287"/>
      <c r="H19" s="307"/>
    </row>
    <row r="20" spans="1:8" x14ac:dyDescent="0.25">
      <c r="A20" s="274"/>
      <c r="B20" s="275"/>
      <c r="C20" s="276"/>
      <c r="D20" s="281"/>
      <c r="E20" s="285"/>
      <c r="F20" s="286"/>
      <c r="G20" s="287"/>
      <c r="H20" s="307"/>
    </row>
    <row r="21" spans="1:8" x14ac:dyDescent="0.25">
      <c r="A21" s="274"/>
      <c r="B21" s="275"/>
      <c r="C21" s="276"/>
      <c r="D21" s="281"/>
      <c r="E21" s="285"/>
      <c r="F21" s="286"/>
      <c r="G21" s="287"/>
      <c r="H21" s="307"/>
    </row>
    <row r="22" spans="1:8" x14ac:dyDescent="0.25">
      <c r="A22" s="274"/>
      <c r="B22" s="275"/>
      <c r="C22" s="276"/>
      <c r="D22" s="281"/>
      <c r="E22" s="285"/>
      <c r="F22" s="286"/>
      <c r="G22" s="287"/>
      <c r="H22" s="307"/>
    </row>
    <row r="23" spans="1:8" x14ac:dyDescent="0.25">
      <c r="A23" s="274"/>
      <c r="B23" s="275"/>
      <c r="C23" s="276"/>
      <c r="D23" s="281"/>
      <c r="E23" s="285"/>
      <c r="F23" s="286"/>
      <c r="G23" s="287"/>
      <c r="H23" s="307"/>
    </row>
    <row r="24" spans="1:8" x14ac:dyDescent="0.25">
      <c r="A24" s="274"/>
      <c r="B24" s="275"/>
      <c r="C24" s="276"/>
      <c r="D24" s="281"/>
      <c r="E24" s="285"/>
      <c r="F24" s="286"/>
      <c r="G24" s="287"/>
      <c r="H24" s="307"/>
    </row>
    <row r="25" spans="1:8" x14ac:dyDescent="0.25">
      <c r="A25" s="274"/>
      <c r="B25" s="275"/>
      <c r="C25" s="276"/>
      <c r="D25" s="281"/>
      <c r="E25" s="285"/>
      <c r="F25" s="286"/>
      <c r="G25" s="287"/>
      <c r="H25" s="307"/>
    </row>
    <row r="26" spans="1:8" x14ac:dyDescent="0.25">
      <c r="A26" s="274"/>
      <c r="B26" s="275"/>
      <c r="C26" s="276"/>
      <c r="D26" s="281"/>
      <c r="E26" s="285"/>
      <c r="F26" s="286"/>
      <c r="G26" s="287"/>
      <c r="H26" s="307"/>
    </row>
    <row r="27" spans="1:8" x14ac:dyDescent="0.25">
      <c r="A27" s="274"/>
      <c r="B27" s="275"/>
      <c r="C27" s="276"/>
      <c r="D27" s="281"/>
      <c r="E27" s="285"/>
      <c r="F27" s="286"/>
      <c r="G27" s="287"/>
      <c r="H27" s="307"/>
    </row>
    <row r="28" spans="1:8" x14ac:dyDescent="0.25">
      <c r="A28" s="274"/>
      <c r="B28" s="275"/>
      <c r="C28" s="276"/>
      <c r="D28" s="281"/>
      <c r="E28" s="285"/>
      <c r="F28" s="286"/>
      <c r="G28" s="287"/>
      <c r="H28" s="307"/>
    </row>
    <row r="29" spans="1:8" x14ac:dyDescent="0.25">
      <c r="A29" s="274"/>
      <c r="B29" s="275"/>
      <c r="C29" s="276"/>
      <c r="D29" s="281"/>
      <c r="E29" s="285"/>
      <c r="F29" s="286"/>
      <c r="G29" s="287"/>
      <c r="H29" s="307"/>
    </row>
    <row r="30" spans="1:8" x14ac:dyDescent="0.25">
      <c r="A30" s="274"/>
      <c r="B30" s="275"/>
      <c r="C30" s="276"/>
      <c r="D30" s="281"/>
      <c r="E30" s="285"/>
      <c r="F30" s="286"/>
      <c r="G30" s="287"/>
      <c r="H30" s="307"/>
    </row>
    <row r="31" spans="1:8" x14ac:dyDescent="0.25">
      <c r="A31" s="274"/>
      <c r="B31" s="275"/>
      <c r="C31" s="276"/>
      <c r="D31" s="281"/>
      <c r="E31" s="285"/>
      <c r="F31" s="286"/>
      <c r="G31" s="287"/>
      <c r="H31" s="307"/>
    </row>
    <row r="32" spans="1:8" x14ac:dyDescent="0.25">
      <c r="A32" s="274"/>
      <c r="B32" s="275"/>
      <c r="C32" s="276"/>
      <c r="D32" s="281"/>
      <c r="E32" s="285"/>
      <c r="F32" s="286"/>
      <c r="G32" s="287"/>
      <c r="H32" s="307"/>
    </row>
    <row r="33" spans="1:8" x14ac:dyDescent="0.25">
      <c r="A33" s="274"/>
      <c r="B33" s="275"/>
      <c r="C33" s="276"/>
      <c r="D33" s="281"/>
      <c r="E33" s="285"/>
      <c r="F33" s="286"/>
      <c r="G33" s="287"/>
      <c r="H33" s="307"/>
    </row>
    <row r="34" spans="1:8" x14ac:dyDescent="0.25">
      <c r="A34" s="274"/>
      <c r="B34" s="275"/>
      <c r="C34" s="276"/>
      <c r="D34" s="281"/>
      <c r="E34" s="285"/>
      <c r="F34" s="286"/>
      <c r="G34" s="287"/>
      <c r="H34" s="307"/>
    </row>
    <row r="35" spans="1:8" x14ac:dyDescent="0.25">
      <c r="A35" s="274"/>
      <c r="B35" s="275"/>
      <c r="C35" s="276"/>
      <c r="D35" s="281"/>
      <c r="E35" s="285"/>
      <c r="F35" s="286"/>
      <c r="G35" s="287"/>
      <c r="H35" s="307"/>
    </row>
    <row r="36" spans="1:8" x14ac:dyDescent="0.25">
      <c r="A36" s="274"/>
      <c r="B36" s="275"/>
      <c r="C36" s="276"/>
      <c r="D36" s="281"/>
      <c r="E36" s="285"/>
      <c r="F36" s="286"/>
      <c r="G36" s="287"/>
      <c r="H36" s="307"/>
    </row>
    <row r="37" spans="1:8" x14ac:dyDescent="0.25">
      <c r="A37" s="274"/>
      <c r="B37" s="275"/>
      <c r="C37" s="276"/>
      <c r="D37" s="281"/>
      <c r="E37" s="285"/>
      <c r="F37" s="286"/>
      <c r="G37" s="287"/>
      <c r="H37" s="307"/>
    </row>
    <row r="38" spans="1:8" ht="0.75" customHeight="1" thickBot="1" x14ac:dyDescent="0.3">
      <c r="A38" s="274"/>
      <c r="B38" s="275"/>
      <c r="C38" s="276"/>
      <c r="D38" s="281"/>
      <c r="E38" s="285"/>
      <c r="F38" s="286"/>
      <c r="G38" s="287"/>
      <c r="H38" s="307"/>
    </row>
    <row r="39" spans="1:8" ht="15.75" hidden="1" thickBot="1" x14ac:dyDescent="0.3">
      <c r="A39" s="274"/>
      <c r="B39" s="275"/>
      <c r="C39" s="276"/>
      <c r="D39" s="281"/>
      <c r="E39" s="285"/>
      <c r="F39" s="286"/>
      <c r="G39" s="287"/>
      <c r="H39" s="307"/>
    </row>
    <row r="40" spans="1:8" ht="15.75" hidden="1" thickBot="1" x14ac:dyDescent="0.3">
      <c r="A40" s="274"/>
      <c r="B40" s="275"/>
      <c r="C40" s="276"/>
      <c r="D40" s="281"/>
      <c r="E40" s="285"/>
      <c r="F40" s="286"/>
      <c r="G40" s="287"/>
      <c r="H40" s="307"/>
    </row>
    <row r="41" spans="1:8" ht="15.75" hidden="1" thickBot="1" x14ac:dyDescent="0.3">
      <c r="A41" s="274"/>
      <c r="B41" s="275"/>
      <c r="C41" s="276"/>
      <c r="D41" s="281"/>
      <c r="E41" s="285"/>
      <c r="F41" s="286"/>
      <c r="G41" s="287"/>
      <c r="H41" s="307"/>
    </row>
    <row r="42" spans="1:8" ht="15.75" hidden="1" thickBot="1" x14ac:dyDescent="0.3">
      <c r="A42" s="274"/>
      <c r="B42" s="275"/>
      <c r="C42" s="276"/>
      <c r="D42" s="281"/>
      <c r="E42" s="285"/>
      <c r="F42" s="286"/>
      <c r="G42" s="287"/>
      <c r="H42" s="307"/>
    </row>
    <row r="43" spans="1:8" ht="15.75" hidden="1" thickBot="1" x14ac:dyDescent="0.3">
      <c r="A43" s="274"/>
      <c r="B43" s="275"/>
      <c r="C43" s="276"/>
      <c r="D43" s="281"/>
      <c r="E43" s="285"/>
      <c r="F43" s="286"/>
      <c r="G43" s="287"/>
      <c r="H43" s="307"/>
    </row>
    <row r="44" spans="1:8" ht="15.75" hidden="1" thickBot="1" x14ac:dyDescent="0.3">
      <c r="A44" s="274"/>
      <c r="B44" s="275"/>
      <c r="C44" s="276"/>
      <c r="D44" s="281"/>
      <c r="E44" s="285"/>
      <c r="F44" s="286"/>
      <c r="G44" s="287"/>
      <c r="H44" s="307"/>
    </row>
    <row r="45" spans="1:8" ht="15.75" hidden="1" thickBot="1" x14ac:dyDescent="0.3">
      <c r="A45" s="274"/>
      <c r="B45" s="275"/>
      <c r="C45" s="276"/>
      <c r="D45" s="281"/>
      <c r="E45" s="285"/>
      <c r="F45" s="286"/>
      <c r="G45" s="287"/>
      <c r="H45" s="307"/>
    </row>
    <row r="46" spans="1:8" ht="15.75" hidden="1" thickBot="1" x14ac:dyDescent="0.3">
      <c r="A46" s="274"/>
      <c r="B46" s="275"/>
      <c r="C46" s="276"/>
      <c r="D46" s="281"/>
      <c r="E46" s="285"/>
      <c r="F46" s="286"/>
      <c r="G46" s="287"/>
      <c r="H46" s="307"/>
    </row>
    <row r="47" spans="1:8" ht="15.75" hidden="1" thickBot="1" x14ac:dyDescent="0.3">
      <c r="A47" s="274"/>
      <c r="B47" s="275"/>
      <c r="C47" s="276"/>
      <c r="D47" s="281"/>
      <c r="E47" s="285"/>
      <c r="F47" s="286"/>
      <c r="G47" s="287"/>
      <c r="H47" s="307"/>
    </row>
    <row r="48" spans="1:8" ht="15.75" hidden="1" thickBot="1" x14ac:dyDescent="0.3">
      <c r="A48" s="274"/>
      <c r="B48" s="275"/>
      <c r="C48" s="276"/>
      <c r="D48" s="281"/>
      <c r="E48" s="285"/>
      <c r="F48" s="286"/>
      <c r="G48" s="287"/>
      <c r="H48" s="307"/>
    </row>
    <row r="49" spans="1:8" ht="15.75" hidden="1" thickBot="1" x14ac:dyDescent="0.3">
      <c r="A49" s="277"/>
      <c r="B49" s="278"/>
      <c r="C49" s="279"/>
      <c r="D49" s="68"/>
      <c r="E49" s="288"/>
      <c r="F49" s="289"/>
      <c r="G49" s="290"/>
      <c r="H49" s="307"/>
    </row>
    <row r="50" spans="1:8" x14ac:dyDescent="0.25">
      <c r="A50" s="309" t="s">
        <v>252</v>
      </c>
      <c r="B50" s="311" t="s">
        <v>250</v>
      </c>
      <c r="C50" s="312"/>
      <c r="D50" s="315" t="s">
        <v>57</v>
      </c>
      <c r="E50" s="317" t="s">
        <v>57</v>
      </c>
      <c r="F50" s="318"/>
      <c r="G50" s="319"/>
      <c r="H50" s="307"/>
    </row>
    <row r="51" spans="1:8" x14ac:dyDescent="0.25">
      <c r="A51" s="310"/>
      <c r="B51" s="313"/>
      <c r="C51" s="314"/>
      <c r="D51" s="316"/>
      <c r="E51" s="320"/>
      <c r="F51" s="321"/>
      <c r="G51" s="322"/>
      <c r="H51" s="307"/>
    </row>
    <row r="52" spans="1:8" x14ac:dyDescent="0.25">
      <c r="A52" s="310"/>
      <c r="B52" s="323" t="s">
        <v>57</v>
      </c>
      <c r="C52" s="324"/>
      <c r="D52" s="316"/>
      <c r="E52" s="320"/>
      <c r="F52" s="321"/>
      <c r="G52" s="322"/>
      <c r="H52" s="307"/>
    </row>
    <row r="53" spans="1:8" x14ac:dyDescent="0.25">
      <c r="A53" s="310"/>
      <c r="B53" s="313" t="s">
        <v>251</v>
      </c>
      <c r="C53" s="314"/>
      <c r="D53" s="316"/>
      <c r="E53" s="320"/>
      <c r="F53" s="321"/>
      <c r="G53" s="322"/>
      <c r="H53" s="307"/>
    </row>
    <row r="54" spans="1:8" x14ac:dyDescent="0.25">
      <c r="A54" s="337" t="s">
        <v>253</v>
      </c>
      <c r="B54" s="339">
        <f>55.57*(POWER(1+1.575/100,(Feuil1!$D$18-2019)))</f>
        <v>58.237254110496721</v>
      </c>
      <c r="C54" s="340"/>
      <c r="D54" s="343">
        <f>7156.67346215603*(POWER(1+1.575/100,(Feuil1!$D$18-2019)))</f>
        <v>7500.1801511864142</v>
      </c>
      <c r="E54" s="355">
        <f>1363.93880533522*(POWER(1+1.575/100,(Feuil1!$D$18-2019)))</f>
        <v>1429.4052689846053</v>
      </c>
      <c r="F54" s="356"/>
      <c r="G54" s="357"/>
      <c r="H54" s="307"/>
    </row>
    <row r="55" spans="1:8" ht="11.25" customHeight="1" x14ac:dyDescent="0.25">
      <c r="A55" s="337"/>
      <c r="B55" s="339"/>
      <c r="C55" s="340"/>
      <c r="D55" s="343"/>
      <c r="E55" s="355"/>
      <c r="F55" s="356"/>
      <c r="G55" s="357"/>
      <c r="H55" s="307"/>
    </row>
    <row r="56" spans="1:8" hidden="1" x14ac:dyDescent="0.25">
      <c r="A56" s="337"/>
      <c r="B56" s="339"/>
      <c r="C56" s="340"/>
      <c r="D56" s="343"/>
      <c r="E56" s="355"/>
      <c r="F56" s="356"/>
      <c r="G56" s="357"/>
      <c r="H56" s="307"/>
    </row>
    <row r="57" spans="1:8" ht="15" hidden="1" customHeight="1" x14ac:dyDescent="0.25">
      <c r="A57" s="337"/>
      <c r="B57" s="339"/>
      <c r="C57" s="340"/>
      <c r="D57" s="343"/>
      <c r="E57" s="355"/>
      <c r="F57" s="356"/>
      <c r="G57" s="357"/>
      <c r="H57" s="307"/>
    </row>
    <row r="58" spans="1:8" ht="15" hidden="1" customHeight="1" x14ac:dyDescent="0.25">
      <c r="A58" s="337"/>
      <c r="B58" s="339"/>
      <c r="C58" s="340"/>
      <c r="D58" s="343"/>
      <c r="E58" s="355"/>
      <c r="F58" s="356"/>
      <c r="G58" s="357"/>
      <c r="H58" s="307"/>
    </row>
    <row r="59" spans="1:8" ht="15.75" hidden="1" customHeight="1" x14ac:dyDescent="0.25">
      <c r="A59" s="337"/>
      <c r="B59" s="339"/>
      <c r="C59" s="340"/>
      <c r="D59" s="343"/>
      <c r="E59" s="355"/>
      <c r="F59" s="356"/>
      <c r="G59" s="357"/>
      <c r="H59" s="307"/>
    </row>
    <row r="60" spans="1:8" ht="13.5" customHeight="1" x14ac:dyDescent="0.25">
      <c r="A60" s="337" t="s">
        <v>254</v>
      </c>
      <c r="B60" s="339"/>
      <c r="C60" s="340"/>
      <c r="D60" s="343"/>
      <c r="E60" s="355">
        <f>1363.93880533522*(POWER(1+1.575/100,(Feuil1!$D$18-2019)))</f>
        <v>1429.4052689846053</v>
      </c>
      <c r="F60" s="356"/>
      <c r="G60" s="357"/>
      <c r="H60" s="307"/>
    </row>
    <row r="61" spans="1:8" ht="4.5" hidden="1" customHeight="1" x14ac:dyDescent="0.25">
      <c r="A61" s="337"/>
      <c r="B61" s="339"/>
      <c r="C61" s="340"/>
      <c r="D61" s="343"/>
      <c r="E61" s="355"/>
      <c r="F61" s="356"/>
      <c r="G61" s="357"/>
      <c r="H61" s="307"/>
    </row>
    <row r="62" spans="1:8" ht="2.25" hidden="1" customHeight="1" x14ac:dyDescent="0.25">
      <c r="A62" s="337"/>
      <c r="B62" s="339"/>
      <c r="C62" s="340"/>
      <c r="D62" s="343"/>
      <c r="E62" s="355"/>
      <c r="F62" s="356"/>
      <c r="G62" s="357"/>
      <c r="H62" s="307"/>
    </row>
    <row r="63" spans="1:8" ht="15" hidden="1" customHeight="1" x14ac:dyDescent="0.25">
      <c r="A63" s="337"/>
      <c r="B63" s="339"/>
      <c r="C63" s="340"/>
      <c r="D63" s="343"/>
      <c r="E63" s="355"/>
      <c r="F63" s="356"/>
      <c r="G63" s="357"/>
      <c r="H63" s="307"/>
    </row>
    <row r="64" spans="1:8" ht="15" hidden="1" customHeight="1" x14ac:dyDescent="0.25">
      <c r="A64" s="337"/>
      <c r="B64" s="339"/>
      <c r="C64" s="340"/>
      <c r="D64" s="343"/>
      <c r="E64" s="355"/>
      <c r="F64" s="356"/>
      <c r="G64" s="357"/>
      <c r="H64" s="307"/>
    </row>
    <row r="65" spans="1:8" ht="15.75" thickBot="1" x14ac:dyDescent="0.3">
      <c r="A65" s="361"/>
      <c r="B65" s="362"/>
      <c r="C65" s="363"/>
      <c r="D65" s="364"/>
      <c r="E65" s="358"/>
      <c r="F65" s="359"/>
      <c r="G65" s="360"/>
      <c r="H65" s="354"/>
    </row>
  </sheetData>
  <mergeCells count="25">
    <mergeCell ref="D54:D65"/>
    <mergeCell ref="D9:D48"/>
    <mergeCell ref="A6:C6"/>
    <mergeCell ref="E6:G6"/>
    <mergeCell ref="A7:C7"/>
    <mergeCell ref="D7:D8"/>
    <mergeCell ref="E7:G8"/>
    <mergeCell ref="A8:C8"/>
    <mergeCell ref="A9:C49"/>
    <mergeCell ref="A1:G1"/>
    <mergeCell ref="H9:H65"/>
    <mergeCell ref="A2:H5"/>
    <mergeCell ref="E54:G59"/>
    <mergeCell ref="E60:G65"/>
    <mergeCell ref="A54:A59"/>
    <mergeCell ref="A60:A65"/>
    <mergeCell ref="H7:H8"/>
    <mergeCell ref="E9:G49"/>
    <mergeCell ref="B50:C51"/>
    <mergeCell ref="B52:C52"/>
    <mergeCell ref="B53:C53"/>
    <mergeCell ref="B54:C65"/>
    <mergeCell ref="E50:G53"/>
    <mergeCell ref="A50:A53"/>
    <mergeCell ref="D50:D53"/>
  </mergeCells>
  <pageMargins left="0.70866141732283472" right="0.70866141732283472" top="0.74803149606299213" bottom="0.74803149606299213" header="0.31496062992125984" footer="0.31496062992125984"/>
  <pageSetup paperSize="8"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4"/>
  <sheetViews>
    <sheetView workbookViewId="0">
      <selection activeCell="E9" sqref="E9"/>
    </sheetView>
  </sheetViews>
  <sheetFormatPr baseColWidth="10" defaultRowHeight="15" x14ac:dyDescent="0.25"/>
  <cols>
    <col min="1" max="1" width="93.85546875" bestFit="1" customWidth="1"/>
    <col min="2" max="2" width="0" hidden="1" customWidth="1"/>
  </cols>
  <sheetData>
    <row r="1" spans="1:3" ht="19.5" thickBot="1" x14ac:dyDescent="0.3">
      <c r="A1" s="136" t="s">
        <v>275</v>
      </c>
      <c r="B1" s="152"/>
      <c r="C1" s="124">
        <f>Feuil1!D18</f>
        <v>2022</v>
      </c>
    </row>
    <row r="2" spans="1:3" x14ac:dyDescent="0.25">
      <c r="A2" s="298" t="s">
        <v>276</v>
      </c>
      <c r="B2" s="299"/>
      <c r="C2" s="155"/>
    </row>
    <row r="3" spans="1:3" x14ac:dyDescent="0.25">
      <c r="A3" s="126" t="s">
        <v>96</v>
      </c>
      <c r="B3" s="127">
        <v>5354.34</v>
      </c>
      <c r="C3" s="156">
        <f>B3*(POWER(1+1.575/100,(Feuil1!$D$18-2019)))</f>
        <v>5611.3381172214686</v>
      </c>
    </row>
    <row r="4" spans="1:3" x14ac:dyDescent="0.25">
      <c r="A4" s="126" t="s">
        <v>100</v>
      </c>
      <c r="B4" s="127">
        <v>57.830600000000004</v>
      </c>
      <c r="C4" s="156">
        <f>B4*(POWER(1+1.575/100,(Feuil1!$D$18-2019)))</f>
        <v>60.606358602888101</v>
      </c>
    </row>
    <row r="5" spans="1:3" x14ac:dyDescent="0.25">
      <c r="A5" s="126" t="s">
        <v>101</v>
      </c>
      <c r="B5" s="127">
        <v>80.932550000000006</v>
      </c>
      <c r="C5" s="156">
        <f>B5*(POWER(1+1.575/100,(Feuil1!$D$18-2019)))</f>
        <v>84.817158181761414</v>
      </c>
    </row>
    <row r="6" spans="1:3" x14ac:dyDescent="0.25">
      <c r="A6" s="126" t="s">
        <v>102</v>
      </c>
      <c r="B6" s="127">
        <v>52.832749999999997</v>
      </c>
      <c r="C6" s="156">
        <f>B6*(POWER(1+1.575/100,(Feuil1!$D$18-2019)))</f>
        <v>55.368621326369357</v>
      </c>
    </row>
    <row r="7" spans="1:3" x14ac:dyDescent="0.25">
      <c r="A7" s="126" t="s">
        <v>103</v>
      </c>
      <c r="B7" s="127">
        <v>57.655849999999994</v>
      </c>
      <c r="C7" s="156">
        <f>B7*(POWER(1+1.575/100,(Feuil1!$D$18-2019)))</f>
        <v>60.423220935876941</v>
      </c>
    </row>
    <row r="8" spans="1:3" x14ac:dyDescent="0.25">
      <c r="A8" s="126" t="s">
        <v>97</v>
      </c>
      <c r="B8" s="127">
        <v>244.99393305575552</v>
      </c>
      <c r="C8" s="156">
        <f>B8*(POWER(1+1.575/100,(Feuil1!$D$18-2019)))</f>
        <v>256.75317500266431</v>
      </c>
    </row>
    <row r="9" spans="1:3" x14ac:dyDescent="0.25">
      <c r="A9" s="126" t="s">
        <v>272</v>
      </c>
      <c r="B9" s="127">
        <v>244.99393305575552</v>
      </c>
      <c r="C9" s="156">
        <f>B9*(POWER(1+1.575/100,(Feuil1!$D$18-2019)))</f>
        <v>256.75317500266431</v>
      </c>
    </row>
    <row r="10" spans="1:3" x14ac:dyDescent="0.25">
      <c r="A10" s="126" t="s">
        <v>213</v>
      </c>
      <c r="B10" s="127">
        <v>489.98786611151104</v>
      </c>
      <c r="C10" s="156">
        <f>B10*(POWER(1+1.575/100,(Feuil1!$D$18-2019)))</f>
        <v>513.50635000532861</v>
      </c>
    </row>
    <row r="11" spans="1:3" x14ac:dyDescent="0.25">
      <c r="A11" s="126" t="s">
        <v>271</v>
      </c>
      <c r="B11" s="127">
        <v>979.97573222302208</v>
      </c>
      <c r="C11" s="156">
        <f>B11*(POWER(1+1.575/100,(Feuil1!$D$18-2019)))</f>
        <v>1027.0127000106572</v>
      </c>
    </row>
    <row r="12" spans="1:3" x14ac:dyDescent="0.25">
      <c r="A12" s="126" t="s">
        <v>98</v>
      </c>
      <c r="B12" s="127">
        <v>209.41297727770694</v>
      </c>
      <c r="C12" s="156">
        <f>B12*(POWER(1+1.575/100,(Feuil1!$D$18-2019)))</f>
        <v>219.46440114733659</v>
      </c>
    </row>
    <row r="13" spans="1:3" x14ac:dyDescent="0.25">
      <c r="A13" s="126" t="s">
        <v>205</v>
      </c>
      <c r="B13" s="127">
        <v>844.78418284757208</v>
      </c>
      <c r="C13" s="156">
        <f>B13*(POWER(1+1.575/100,(Feuil1!$D$18-2019)))</f>
        <v>885.33221387479534</v>
      </c>
    </row>
    <row r="14" spans="1:3" x14ac:dyDescent="0.25">
      <c r="A14" s="126" t="s">
        <v>206</v>
      </c>
      <c r="B14" s="127">
        <v>1617.5275491672664</v>
      </c>
      <c r="C14" s="156">
        <f>B14*(POWER(1+1.575/100,(Feuil1!$D$18-2019)))</f>
        <v>1695.1657893032764</v>
      </c>
    </row>
    <row r="15" spans="1:3" x14ac:dyDescent="0.25">
      <c r="A15" s="126" t="s">
        <v>99</v>
      </c>
      <c r="B15" s="127">
        <v>730.97089958363335</v>
      </c>
      <c r="C15" s="156">
        <f>B15*(POWER(1+1.575/100,(Feuil1!$D$18-2019)))</f>
        <v>766.05610988717717</v>
      </c>
    </row>
    <row r="16" spans="1:3" x14ac:dyDescent="0.25">
      <c r="A16" s="126" t="s">
        <v>94</v>
      </c>
      <c r="B16" s="127">
        <v>209.41297727770694</v>
      </c>
      <c r="C16" s="156">
        <f>B16*(POWER(1+1.575/100,(Feuil1!$D$18-2019)))</f>
        <v>219.46440114733659</v>
      </c>
    </row>
    <row r="17" spans="1:3" x14ac:dyDescent="0.25">
      <c r="A17" s="126" t="s">
        <v>291</v>
      </c>
      <c r="B17" s="127">
        <v>489.98786611151104</v>
      </c>
      <c r="C17" s="156">
        <f>B17*(POWER(1+1.575/100,(Feuil1!$D$18-2019)))</f>
        <v>513.50635000532861</v>
      </c>
    </row>
    <row r="18" spans="1:3" x14ac:dyDescent="0.25">
      <c r="A18" s="126" t="s">
        <v>214</v>
      </c>
      <c r="B18" s="127">
        <v>209.41297727770694</v>
      </c>
      <c r="C18" s="156">
        <f>B18*(POWER(1+1.575/100,(Feuil1!$D$18-2019)))</f>
        <v>219.46440114733659</v>
      </c>
    </row>
    <row r="19" spans="1:3" x14ac:dyDescent="0.25">
      <c r="A19" s="126" t="s">
        <v>207</v>
      </c>
      <c r="B19" s="127">
        <v>244.99393305575552</v>
      </c>
      <c r="C19" s="156">
        <f>B19*(POWER(1+1.575/100,(Feuil1!$D$18-2019)))</f>
        <v>256.75317500266431</v>
      </c>
    </row>
    <row r="20" spans="1:3" x14ac:dyDescent="0.25">
      <c r="A20" s="126" t="s">
        <v>290</v>
      </c>
      <c r="B20" s="127">
        <v>1572</v>
      </c>
      <c r="C20" s="156">
        <f>B20*(POWER(1+1.575/100,(Feuil1!$D$18-2019)))</f>
        <v>1647.4530045294375</v>
      </c>
    </row>
    <row r="21" spans="1:3" x14ac:dyDescent="0.25">
      <c r="A21" s="126" t="s">
        <v>292</v>
      </c>
      <c r="B21" s="127"/>
      <c r="C21" s="156"/>
    </row>
    <row r="22" spans="1:3" x14ac:dyDescent="0.25">
      <c r="A22" s="137" t="s">
        <v>301</v>
      </c>
      <c r="B22" s="127">
        <v>370.00729958363331</v>
      </c>
      <c r="C22" s="156">
        <f>B22*(POWER(1+1.575/100,(Feuil1!$D$18-2019)))</f>
        <v>387.76694490895699</v>
      </c>
    </row>
    <row r="23" spans="1:3" x14ac:dyDescent="0.25">
      <c r="A23" s="137" t="s">
        <v>307</v>
      </c>
      <c r="B23" s="138">
        <v>8.3391083168157696</v>
      </c>
      <c r="C23" s="156">
        <f>B23*(POWER(1+1.575/100,(Feuil1!$D$18-2019)))</f>
        <v>8.7393696257217304</v>
      </c>
    </row>
    <row r="24" spans="1:3" ht="15.75" thickBot="1" x14ac:dyDescent="0.3">
      <c r="A24" s="133" t="s">
        <v>215</v>
      </c>
      <c r="B24" s="135" t="s">
        <v>87</v>
      </c>
      <c r="C24" s="157" t="s">
        <v>87</v>
      </c>
    </row>
  </sheetData>
  <mergeCells count="1">
    <mergeCell ref="A2:B2"/>
  </mergeCells>
  <pageMargins left="0.70866141732283472" right="0.70866141732283472" top="0.74803149606299213" bottom="0.74803149606299213" header="0.31496062992125984"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
  <sheetViews>
    <sheetView workbookViewId="0">
      <selection activeCell="I6" sqref="I6"/>
    </sheetView>
  </sheetViews>
  <sheetFormatPr baseColWidth="10" defaultColWidth="11.28515625" defaultRowHeight="15" x14ac:dyDescent="0.25"/>
  <cols>
    <col min="1" max="1" width="3.7109375" style="2" bestFit="1" customWidth="1"/>
    <col min="2" max="2" width="6.42578125" style="2" customWidth="1"/>
    <col min="3" max="3" width="13.28515625" style="2" bestFit="1" customWidth="1"/>
    <col min="4" max="4" width="8.85546875" style="2" bestFit="1" customWidth="1"/>
    <col min="5" max="5" width="12.85546875" style="2" customWidth="1"/>
    <col min="6" max="6" width="13.28515625" style="2" bestFit="1" customWidth="1"/>
    <col min="7" max="7" width="8.85546875" style="2" bestFit="1" customWidth="1"/>
    <col min="8" max="8" width="9.28515625" style="2" bestFit="1" customWidth="1"/>
    <col min="9" max="9" width="13.28515625" style="2" bestFit="1" customWidth="1"/>
    <col min="10" max="10" width="8.85546875" style="2" bestFit="1" customWidth="1"/>
    <col min="11" max="11" width="9.28515625" style="2" bestFit="1" customWidth="1"/>
    <col min="12" max="16384" width="11.28515625" style="2"/>
  </cols>
  <sheetData>
    <row r="1" spans="1:11" ht="19.5" thickBot="1" x14ac:dyDescent="0.35">
      <c r="A1" s="366" t="s">
        <v>308</v>
      </c>
      <c r="B1" s="367"/>
      <c r="C1" s="367"/>
      <c r="D1" s="367"/>
      <c r="E1" s="367"/>
      <c r="F1" s="367"/>
      <c r="G1" s="367"/>
      <c r="H1" s="367"/>
      <c r="I1" s="367"/>
      <c r="J1" s="367"/>
      <c r="K1" s="368"/>
    </row>
    <row r="2" spans="1:11" ht="19.5" thickBot="1" x14ac:dyDescent="0.35">
      <c r="A2" s="366" t="s">
        <v>273</v>
      </c>
      <c r="B2" s="367"/>
      <c r="C2" s="367"/>
      <c r="D2" s="367"/>
      <c r="E2" s="367"/>
      <c r="F2" s="367"/>
      <c r="G2" s="367"/>
      <c r="H2" s="367"/>
      <c r="I2" s="367"/>
      <c r="J2" s="367"/>
      <c r="K2" s="368"/>
    </row>
    <row r="3" spans="1:11" ht="43.5" customHeight="1" x14ac:dyDescent="0.25"/>
  </sheetData>
  <mergeCells count="2">
    <mergeCell ref="A1:K1"/>
    <mergeCell ref="A2:K2"/>
  </mergeCell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Feuil1</vt:lpstr>
      <vt:lpstr>Annexe 11 Etudes</vt:lpstr>
      <vt:lpstr>Annexe 12 Viabilisation</vt:lpstr>
      <vt:lpstr>Annexe 11 Raccordement BT</vt:lpstr>
      <vt:lpstr>Annexe 11 Divers BT</vt:lpstr>
      <vt:lpstr>Annexe 11 Raccordement TBT</vt:lpstr>
      <vt:lpstr>Annexe 11 Raccordement MT</vt:lpstr>
      <vt:lpstr>Annexe 11 Divers MT</vt:lpstr>
      <vt:lpstr>Annexe 11 Immeuble appartements</vt:lpstr>
      <vt:lpstr>Annexe 11 Divers Infrastructure</vt:lpstr>
      <vt:lpstr>Feuil2</vt:lpstr>
      <vt:lpstr>'Annexe 11 Etudes'!Zone_d_impression</vt:lpstr>
      <vt:lpstr>Feuil1!Zone_d_impression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creator>Christophe Devroye</dc:creator>
  <cp:lastModifiedBy>Dardenne Nathalie</cp:lastModifiedBy>
  <cp:lastPrinted>2018-11-20T11:16:56Z</cp:lastPrinted>
  <dcterms:created xsi:type="dcterms:W3CDTF">2017-03-13T14:12:55Z</dcterms:created>
  <dcterms:modified xsi:type="dcterms:W3CDTF">2018-11-26T13:47:08Z</dcterms:modified>
</cp:coreProperties>
</file>