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Ex1.xml" ContentType="application/vnd.ms-office.chartex+xml"/>
  <Override PartName="/xl/charts/style3.xml" ContentType="application/vnd.ms-office.chartstyle+xml"/>
  <Override PartName="/xl/charts/colors3.xml" ContentType="application/vnd.ms-office.chartcolorstyle+xml"/>
  <Override PartName="/xl/charts/chartEx2.xml" ContentType="application/vnd.ms-office.chartex+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5.xml" ContentType="application/vnd.ms-office.chartstyle+xml"/>
  <Override PartName="/xl/charts/colors5.xml" ContentType="application/vnd.ms-office.chartcolorstyle+xml"/>
  <Override PartName="/xl/charts/chart4.xml" ContentType="application/vnd.openxmlformats-officedocument.drawingml.chart+xml"/>
  <Override PartName="/xl/charts/style6.xml" ContentType="application/vnd.ms-office.chartstyle+xml"/>
  <Override PartName="/xl/charts/colors6.xml" ContentType="application/vnd.ms-office.chartcolorstyle+xml"/>
  <Override PartName="/xl/charts/chart5.xml" ContentType="application/vnd.openxmlformats-officedocument.drawingml.chart+xml"/>
  <Override PartName="/xl/charts/style7.xml" ContentType="application/vnd.ms-office.chartstyle+xml"/>
  <Override PartName="/xl/charts/colors7.xml" ContentType="application/vnd.ms-office.chartcolorstyle+xml"/>
  <Override PartName="/xl/drawings/drawing5.xml" ContentType="application/vnd.openxmlformats-officedocument.drawing+xml"/>
  <Override PartName="/xl/charts/chartEx3.xml" ContentType="application/vnd.ms-office.chartex+xml"/>
  <Override PartName="/xl/charts/style8.xml" ContentType="application/vnd.ms-office.chartstyle+xml"/>
  <Override PartName="/xl/charts/colors8.xml" ContentType="application/vnd.ms-office.chartcolorstyle+xml"/>
  <Override PartName="/xl/charts/chartEx4.xml" ContentType="application/vnd.ms-office.chartex+xml"/>
  <Override PartName="/xl/charts/style9.xml" ContentType="application/vnd.ms-office.chartstyle+xml"/>
  <Override PartName="/xl/charts/colors9.xml" ContentType="application/vnd.ms-office.chartcolorstyle+xml"/>
  <Override PartName="/xl/drawings/drawing6.xml" ContentType="application/vnd.openxmlformats-officedocument.drawing+xml"/>
  <Override PartName="/xl/charts/chartEx5.xml" ContentType="application/vnd.ms-office.chartex+xml"/>
  <Override PartName="/xl/charts/style10.xml" ContentType="application/vnd.ms-office.chartstyle+xml"/>
  <Override PartName="/xl/charts/colors10.xml" ContentType="application/vnd.ms-office.chartcolorstyle+xml"/>
  <Override PartName="/xl/charts/chartEx6.xml" ContentType="application/vnd.ms-office.chartex+xml"/>
  <Override PartName="/xl/charts/style11.xml" ContentType="application/vnd.ms-office.chartstyle+xml"/>
  <Override PartName="/xl/charts/colors11.xml" ContentType="application/vnd.ms-office.chartcolorstyle+xml"/>
  <Override PartName="/xl/drawings/drawing7.xml" ContentType="application/vnd.openxmlformats-officedocument.drawing+xml"/>
  <Override PartName="/xl/charts/chartEx7.xml" ContentType="application/vnd.ms-office.chartex+xml"/>
  <Override PartName="/xl/charts/style12.xml" ContentType="application/vnd.ms-office.chartstyle+xml"/>
  <Override PartName="/xl/charts/colors12.xml" ContentType="application/vnd.ms-office.chartcolorstyle+xml"/>
  <Override PartName="/xl/drawings/drawing8.xml" ContentType="application/vnd.openxmlformats-officedocument.drawing+xml"/>
  <Override PartName="/xl/charts/chartEx8.xml" ContentType="application/vnd.ms-office.chartex+xml"/>
  <Override PartName="/xl/charts/style13.xml" ContentType="application/vnd.ms-office.chartstyle+xml"/>
  <Override PartName="/xl/charts/colors13.xml" ContentType="application/vnd.ms-office.chartcolorstyle+xml"/>
  <Override PartName="/xl/charts/chart6.xml" ContentType="application/vnd.openxmlformats-officedocument.drawingml.chart+xml"/>
  <Override PartName="/xl/charts/style14.xml" ContentType="application/vnd.ms-office.chartstyle+xml"/>
  <Override PartName="/xl/charts/colors14.xml" ContentType="application/vnd.ms-office.chartcolorstyle+xml"/>
  <Override PartName="/xl/charts/chart7.xml" ContentType="application/vnd.openxmlformats-officedocument.drawingml.chart+xml"/>
  <Override PartName="/xl/charts/style15.xml" ContentType="application/vnd.ms-office.chartstyle+xml"/>
  <Override PartName="/xl/charts/colors15.xml" ContentType="application/vnd.ms-office.chartcolorstyle+xml"/>
  <Override PartName="/xl/charts/chart8.xml" ContentType="application/vnd.openxmlformats-officedocument.drawingml.chart+xml"/>
  <Override PartName="/xl/charts/style16.xml" ContentType="application/vnd.ms-office.chartstyle+xml"/>
  <Override PartName="/xl/charts/colors1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wp-p-cont01\Serveur\10 Tarification\122. Méthodologie 2024-2028\122.23 Méthodologie finale\"/>
    </mc:Choice>
  </mc:AlternateContent>
  <xr:revisionPtr revIDLastSave="0" documentId="13_ncr:1_{574E21DA-ECB1-450A-BC05-4E843F9DCCC4}" xr6:coauthVersionLast="47" xr6:coauthVersionMax="47" xr10:uidLastSave="{00000000-0000-0000-0000-000000000000}"/>
  <bookViews>
    <workbookView xWindow="-28920" yWindow="-120" windowWidth="29040" windowHeight="15840" tabRatio="944" firstSheet="8" activeTab="29" xr2:uid="{00000000-000D-0000-FFFF-FFFF00000000}"/>
  </bookViews>
  <sheets>
    <sheet name="TAB A" sheetId="59" r:id="rId1"/>
    <sheet name="TAB00" sheetId="17" r:id="rId2"/>
    <sheet name="Feuil1" sheetId="82" state="hidden" r:id="rId3"/>
    <sheet name="TAB B" sheetId="60" r:id="rId4"/>
    <sheet name="TAB1" sheetId="31" r:id="rId5"/>
    <sheet name="TAB1.1" sheetId="52" r:id="rId6"/>
    <sheet name="TAB1.2" sheetId="83" r:id="rId7"/>
    <sheet name="TAB2" sheetId="12" r:id="rId8"/>
    <sheet name="TAB3" sheetId="14" r:id="rId9"/>
    <sheet name="TAB3.0" sheetId="84" r:id="rId10"/>
    <sheet name="TAB3.1" sheetId="64" r:id="rId11"/>
    <sheet name="TAB3.2" sheetId="70" r:id="rId12"/>
    <sheet name="TAB3.3" sheetId="65" r:id="rId13"/>
    <sheet name="TAB3.3.1" sheetId="66" r:id="rId14"/>
    <sheet name="TAB4" sheetId="71" r:id="rId15"/>
    <sheet name="TAB4.1" sheetId="49" r:id="rId16"/>
    <sheet name="TAB4.1.1" sheetId="15" r:id="rId17"/>
    <sheet name="TAB4.1.1.1" sheetId="81" r:id="rId18"/>
    <sheet name="TAB4.1.1.2" sheetId="80" r:id="rId19"/>
    <sheet name="TAB4.1.1.3" sheetId="79" r:id="rId20"/>
    <sheet name="TAB4.1.1.4" sheetId="78" r:id="rId21"/>
    <sheet name="TAB4.1.1.5" sheetId="77" r:id="rId22"/>
    <sheet name="TAB4.1.1.6" sheetId="76" r:id="rId23"/>
    <sheet name="TAB4.1.1.7" sheetId="75" r:id="rId24"/>
    <sheet name="TAB4.2" sheetId="72" r:id="rId25"/>
    <sheet name="TAB4.3" sheetId="73" r:id="rId26"/>
    <sheet name="TAB5" sheetId="51" r:id="rId27"/>
    <sheet name="TAB5.3" sheetId="36" r:id="rId28"/>
    <sheet name="TAB5.4" sheetId="37" r:id="rId29"/>
    <sheet name="TAB5.5" sheetId="69" r:id="rId30"/>
    <sheet name="TAB5.6" sheetId="38" r:id="rId31"/>
    <sheet name="TAB5.7" sheetId="33" r:id="rId32"/>
    <sheet name="TAB5.8" sheetId="32" r:id="rId33"/>
    <sheet name="TAB5.9" sheetId="85" r:id="rId34"/>
    <sheet name="TAB6" sheetId="53" r:id="rId35"/>
    <sheet name="TAB6.1" sheetId="40" r:id="rId36"/>
    <sheet name="TAB6.2" sheetId="42" r:id="rId37"/>
    <sheet name="TAB6.4" sheetId="41" r:id="rId38"/>
    <sheet name="TAB6.5" sheetId="55" r:id="rId39"/>
    <sheet name="TAB7" sheetId="7" r:id="rId40"/>
    <sheet name="TAB7.1" sheetId="8" r:id="rId41"/>
    <sheet name="TAB7.1.1" sheetId="74" r:id="rId42"/>
    <sheet name="TAB8" sheetId="68" r:id="rId43"/>
    <sheet name="TAB9" sheetId="9" r:id="rId44"/>
    <sheet name="TAB9.1" sheetId="10" r:id="rId45"/>
    <sheet name="TAB10" sheetId="13" r:id="rId46"/>
    <sheet name="TAB10.1" sheetId="25" r:id="rId47"/>
    <sheet name="TAB10.2" sheetId="26" r:id="rId48"/>
    <sheet name="TAB10.3" sheetId="27" r:id="rId49"/>
    <sheet name="TAB10.4" sheetId="28" r:id="rId50"/>
  </sheets>
  <definedNames>
    <definedName name="_xlnm._FilterDatabase" localSheetId="45" hidden="1">'TAB10'!$A$8:$L$273</definedName>
    <definedName name="_xlnm._FilterDatabase" localSheetId="15" hidden="1">'TAB4.1'!#REF!</definedName>
    <definedName name="_xlnm._FilterDatabase" localSheetId="24" hidden="1">'TAB4.2'!#REF!</definedName>
    <definedName name="_xlchart.v1.0" hidden="1">'TAB3.1'!$B$6:$B$13</definedName>
    <definedName name="_xlchart.v1.1" hidden="1">'TAB3.1'!$C$6:$C$13</definedName>
    <definedName name="_xlchart.v1.10" hidden="1">'TAB4.2'!$A$20:$A$26</definedName>
    <definedName name="_xlchart.v1.11" hidden="1">'TAB4.2'!$B$20:$B$26</definedName>
    <definedName name="_xlchart.v1.12" hidden="1">'TAB4.3'!$A$6:$A$14</definedName>
    <definedName name="_xlchart.v1.13" hidden="1">'TAB4.3'!$B$6:$B$14</definedName>
    <definedName name="_xlchart.v1.14" hidden="1">'TAB7.1.1'!$A$21:$A$29</definedName>
    <definedName name="_xlchart.v1.15" hidden="1">'TAB7.1.1'!$B$21:$B$29</definedName>
    <definedName name="_xlchart.v1.2" hidden="1">'TAB3.1'!$B$19:$B$25</definedName>
    <definedName name="_xlchart.v1.3" hidden="1">'TAB3.1'!$C$19:$C$25</definedName>
    <definedName name="_xlchart.v1.4" hidden="1">'TAB4.1'!$A$34:$A$45</definedName>
    <definedName name="_xlchart.v1.5" hidden="1">'TAB4.1'!$B$34:$B$45</definedName>
    <definedName name="_xlchart.v1.6" hidden="1">'TAB4.1'!$A$6:$A$27</definedName>
    <definedName name="_xlchart.v1.7" hidden="1">'TAB4.1'!$B$6:$B$27</definedName>
    <definedName name="_xlchart.v1.8" hidden="1">'TAB4.2'!$A$6:$A$13</definedName>
    <definedName name="_xlchart.v1.9" hidden="1">'TAB4.2'!$B$6:$B$13</definedName>
    <definedName name="Aftakklem_LS">#REF!</definedName>
    <definedName name="Codes">#REF!</definedName>
    <definedName name="ELECTRICITE">#REF!</definedName>
    <definedName name="Forfaitair_feeder">75000</definedName>
    <definedName name="Hangslot">#REF!</definedName>
    <definedName name="Kabelschoen_HS">#REF!</definedName>
    <definedName name="Kabelschoen_LS">#REF!</definedName>
    <definedName name="Kit_kunststof_AL">#REF!</definedName>
    <definedName name="Kit_kunststof_papierlood">#REF!</definedName>
    <definedName name="Kit_papierlood">#REF!</definedName>
    <definedName name="Klein_materiaal_10">10</definedName>
    <definedName name="Klein_materiaal_100">100</definedName>
    <definedName name="Klein_materiaal_25">25</definedName>
    <definedName name="Plaat_postnummer_telefoon">#REF!</definedName>
    <definedName name="SAPBEXrevision" hidden="1">10</definedName>
    <definedName name="SAPBEXsysID" hidden="1">"BP1"</definedName>
    <definedName name="SAPBEXwbID" hidden="1">"4751QXOCD67AJ09JC6QHJDZY6"</definedName>
    <definedName name="Sleutelkastje">#REF!</definedName>
    <definedName name="Slot_voor_sleutelkastje">#REF!</definedName>
    <definedName name="Terminal_kunststof">#REF!</definedName>
    <definedName name="Terminal_LS">#REF!</definedName>
    <definedName name="Traduction1">#REF!</definedName>
    <definedName name="Verbinder_kunststof_M4">#REF!</definedName>
    <definedName name="Verbinder_kunststof_papierlood_M3">#REF!</definedName>
    <definedName name="Verbinder_papierlood_M3">#REF!</definedName>
    <definedName name="Wikkeldoos_LS">#REF!</definedName>
    <definedName name="_xlnm.Print_Area" localSheetId="0">'TAB A'!$A$3:$C$43</definedName>
    <definedName name="_xlnm.Print_Area" localSheetId="3">'TAB B'!$A$3:$D$59</definedName>
    <definedName name="_xlnm.Print_Area" localSheetId="1">TAB00!$A$1:$K$108</definedName>
    <definedName name="_xlnm.Print_Area" localSheetId="4">'TAB1'!$A$3:$L$257</definedName>
    <definedName name="_xlnm.Print_Area" localSheetId="5">'TAB1.1'!$A$3:$G$44</definedName>
    <definedName name="_xlnm.Print_Area" localSheetId="45">'TAB10'!$A$3:$L$273</definedName>
    <definedName name="_xlnm.Print_Area" localSheetId="46">'TAB10.1'!$A$3:$L$23</definedName>
    <definedName name="_xlnm.Print_Area" localSheetId="47">'TAB10.2'!$A$3:$L$46</definedName>
    <definedName name="_xlnm.Print_Area" localSheetId="48">'TAB10.3'!$A$3:$L$21</definedName>
    <definedName name="_xlnm.Print_Area" localSheetId="49">'TAB10.4'!$A$3:$Q$32</definedName>
    <definedName name="_xlnm.Print_Area" localSheetId="7">'TAB2'!$A$3:$D$23</definedName>
    <definedName name="_xlnm.Print_Area" localSheetId="8">'TAB3'!$A$3:$N$95</definedName>
    <definedName name="_xlnm.Print_Area" localSheetId="12">'TAB3.3'!$A$3:$S$67</definedName>
    <definedName name="_xlnm.Print_Area" localSheetId="13">'TAB3.3.1'!$A$3:$W$51</definedName>
    <definedName name="_xlnm.Print_Area" localSheetId="14">'TAB4'!$A$1:$E$45</definedName>
    <definedName name="_xlnm.Print_Area" localSheetId="16">'TAB4.1.1'!$A$3:$R$58</definedName>
    <definedName name="_xlnm.Print_Area" localSheetId="20">'TAB4.1.1.4'!$A$1:$S$39</definedName>
    <definedName name="_xlnm.Print_Area" localSheetId="25">'TAB4.3'!$A$1:$G$19</definedName>
    <definedName name="_xlnm.Print_Area" localSheetId="26">'TAB5'!$A$3:$H$16</definedName>
    <definedName name="_xlnm.Print_Area" localSheetId="27">'TAB5.3'!$A$3:$H$16</definedName>
    <definedName name="_xlnm.Print_Area" localSheetId="28">'TAB5.4'!$A$3:$H$8</definedName>
    <definedName name="_xlnm.Print_Area" localSheetId="29">'TAB5.5'!$A$1:$J$67</definedName>
    <definedName name="_xlnm.Print_Area" localSheetId="30">'TAB5.6'!$A$3:$H$16</definedName>
    <definedName name="_xlnm.Print_Area" localSheetId="31">'TAB5.7'!$A$4:$H$46</definedName>
    <definedName name="_xlnm.Print_Area" localSheetId="32">'TAB5.8'!$A$3:$K$29</definedName>
    <definedName name="_xlnm.Print_Area" localSheetId="34">'TAB6'!$A$3:$G$14</definedName>
    <definedName name="_xlnm.Print_Area" localSheetId="35">'TAB6.1'!$A$3:$H$19</definedName>
    <definedName name="_xlnm.Print_Area" localSheetId="36">'TAB6.2'!$A$3:$H$17</definedName>
    <definedName name="_xlnm.Print_Area" localSheetId="37">'TAB6.4'!$A$3:$H$25</definedName>
    <definedName name="_xlnm.Print_Area" localSheetId="38">'TAB6.5'!$A$3:$H$14</definedName>
    <definedName name="_xlnm.Print_Area" localSheetId="39">'TAB7'!$A$3:$I$81</definedName>
    <definedName name="_xlnm.Print_Area" localSheetId="40">'TAB7.1'!$A$3:$S$106</definedName>
    <definedName name="_xlnm.Print_Area" localSheetId="41">'TAB7.1.1'!$A$1:$O$109</definedName>
    <definedName name="_xlnm.Print_Area" localSheetId="42">'TAB8'!$A$1:$E$44</definedName>
    <definedName name="_xlnm.Print_Area" localSheetId="43">'TAB9'!$A$3:$Y$39</definedName>
    <definedName name="_xlnm.Print_Area" localSheetId="44">'TAB9.1'!$A$3:$I$56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59" i="69" l="1"/>
  <c r="H61" i="69" s="1"/>
  <c r="H63" i="69" s="1"/>
  <c r="C9" i="51" l="1"/>
  <c r="E127" i="84"/>
  <c r="I127" i="84"/>
  <c r="H127" i="84"/>
  <c r="G127" i="84"/>
  <c r="F127" i="84"/>
  <c r="E78" i="84"/>
  <c r="I78" i="84"/>
  <c r="H78" i="84"/>
  <c r="G78" i="84"/>
  <c r="F78" i="84"/>
  <c r="I12" i="84"/>
  <c r="H12" i="84"/>
  <c r="G12" i="84"/>
  <c r="F12" i="84"/>
  <c r="E12" i="84"/>
  <c r="C58" i="15"/>
  <c r="C12" i="14"/>
  <c r="C43" i="15"/>
  <c r="C11" i="14"/>
  <c r="C36" i="15"/>
  <c r="C10" i="14"/>
  <c r="B23" i="9"/>
  <c r="D23" i="9" s="1"/>
  <c r="D22" i="9" s="1"/>
  <c r="D26" i="9"/>
  <c r="D25" i="9"/>
  <c r="D24" i="9"/>
  <c r="C22" i="9"/>
  <c r="B22" i="9" l="1"/>
  <c r="G62" i="7"/>
  <c r="G63" i="7"/>
  <c r="C8" i="7"/>
  <c r="C7" i="7"/>
  <c r="C32" i="14" l="1"/>
  <c r="B32" i="14"/>
  <c r="C20" i="71"/>
  <c r="D20" i="71" s="1"/>
  <c r="B27" i="71"/>
  <c r="B6" i="72"/>
  <c r="B12" i="72"/>
  <c r="O47" i="15"/>
  <c r="P47" i="15"/>
  <c r="Q47" i="15"/>
  <c r="R47" i="15"/>
  <c r="N47" i="15"/>
  <c r="C47" i="15"/>
  <c r="D47" i="15"/>
  <c r="E47" i="15"/>
  <c r="F47" i="15"/>
  <c r="G47" i="15"/>
  <c r="H47" i="15"/>
  <c r="I47" i="15"/>
  <c r="J47" i="15"/>
  <c r="K47" i="15"/>
  <c r="L47" i="15"/>
  <c r="B47" i="15"/>
  <c r="B38" i="9"/>
  <c r="B37" i="9"/>
  <c r="B36" i="9"/>
  <c r="B35" i="9"/>
  <c r="B34" i="9"/>
  <c r="B33" i="9"/>
  <c r="B32" i="9"/>
  <c r="C38" i="9"/>
  <c r="I60" i="69" l="1"/>
  <c r="I28" i="70"/>
  <c r="D22" i="14"/>
  <c r="E22" i="14"/>
  <c r="C22" i="14"/>
  <c r="D13" i="51"/>
  <c r="E13" i="51"/>
  <c r="C13" i="51"/>
  <c r="A13" i="51"/>
  <c r="B70" i="14"/>
  <c r="I190" i="83" l="1"/>
  <c r="H190" i="83"/>
  <c r="G190" i="83"/>
  <c r="F190" i="83"/>
  <c r="E190" i="83"/>
  <c r="D190" i="83"/>
  <c r="C190" i="83"/>
  <c r="I183" i="83"/>
  <c r="H183" i="83"/>
  <c r="G183" i="83"/>
  <c r="F183" i="83"/>
  <c r="E183" i="83"/>
  <c r="D183" i="83"/>
  <c r="C183" i="83"/>
  <c r="I170" i="83"/>
  <c r="H170" i="83"/>
  <c r="G170" i="83"/>
  <c r="F170" i="83"/>
  <c r="E170" i="83"/>
  <c r="D170" i="83"/>
  <c r="C170" i="83"/>
  <c r="I160" i="83"/>
  <c r="H160" i="83"/>
  <c r="G160" i="83"/>
  <c r="F160" i="83"/>
  <c r="E160" i="83"/>
  <c r="D160" i="83"/>
  <c r="C160" i="83"/>
  <c r="I139" i="83"/>
  <c r="H139" i="83"/>
  <c r="G139" i="83"/>
  <c r="F139" i="83"/>
  <c r="E139" i="83"/>
  <c r="D139" i="83"/>
  <c r="C139" i="83"/>
  <c r="I123" i="83"/>
  <c r="H123" i="83"/>
  <c r="G123" i="83"/>
  <c r="F123" i="83"/>
  <c r="E123" i="83"/>
  <c r="D123" i="83"/>
  <c r="C123" i="83"/>
  <c r="I114" i="83"/>
  <c r="H114" i="83"/>
  <c r="G114" i="83"/>
  <c r="F114" i="83"/>
  <c r="E114" i="83"/>
  <c r="D114" i="83"/>
  <c r="C114" i="83"/>
  <c r="I103" i="83"/>
  <c r="H103" i="83"/>
  <c r="G103" i="83"/>
  <c r="F103" i="83"/>
  <c r="E103" i="83"/>
  <c r="D103" i="83"/>
  <c r="C103" i="83"/>
  <c r="I94" i="83"/>
  <c r="H94" i="83"/>
  <c r="G94" i="83"/>
  <c r="F94" i="83"/>
  <c r="E94" i="83"/>
  <c r="D94" i="83"/>
  <c r="C94" i="83"/>
  <c r="I83" i="83"/>
  <c r="H83" i="83"/>
  <c r="G83" i="83"/>
  <c r="F83" i="83"/>
  <c r="E83" i="83"/>
  <c r="D83" i="83"/>
  <c r="C83" i="83"/>
  <c r="I69" i="83"/>
  <c r="H69" i="83"/>
  <c r="G69" i="83"/>
  <c r="F69" i="83"/>
  <c r="E69" i="83"/>
  <c r="D69" i="83"/>
  <c r="C69" i="83"/>
  <c r="C6" i="83"/>
  <c r="D6" i="83"/>
  <c r="E6" i="83"/>
  <c r="F6" i="83"/>
  <c r="G6" i="83"/>
  <c r="H6" i="83"/>
  <c r="I6" i="83"/>
  <c r="G5" i="85"/>
  <c r="F5" i="85"/>
  <c r="E5" i="85"/>
  <c r="D5" i="85"/>
  <c r="C5" i="85"/>
  <c r="A3" i="85"/>
  <c r="G16" i="85"/>
  <c r="F16" i="85"/>
  <c r="E16" i="85"/>
  <c r="D16" i="85"/>
  <c r="C16" i="85"/>
  <c r="B155" i="84"/>
  <c r="B151" i="84"/>
  <c r="B147" i="84"/>
  <c r="B143" i="84"/>
  <c r="B138" i="84"/>
  <c r="B137" i="84"/>
  <c r="B136" i="84"/>
  <c r="I129" i="84"/>
  <c r="H129" i="84"/>
  <c r="G129" i="84"/>
  <c r="E129" i="84"/>
  <c r="B111" i="84"/>
  <c r="B110" i="84"/>
  <c r="B106" i="84"/>
  <c r="B105" i="84"/>
  <c r="B101" i="84"/>
  <c r="B100" i="84"/>
  <c r="B96" i="84"/>
  <c r="B95" i="84"/>
  <c r="B91" i="84"/>
  <c r="B88" i="84"/>
  <c r="B87" i="84"/>
  <c r="B89" i="84" s="1"/>
  <c r="B93" i="84" s="1"/>
  <c r="B86" i="84"/>
  <c r="B85" i="84"/>
  <c r="B84" i="84"/>
  <c r="B83" i="84"/>
  <c r="B82" i="84"/>
  <c r="B80" i="84"/>
  <c r="B81" i="84"/>
  <c r="B79" i="84"/>
  <c r="I80" i="84"/>
  <c r="H80" i="84"/>
  <c r="G80" i="84"/>
  <c r="E80" i="84"/>
  <c r="B58" i="84"/>
  <c r="B51" i="84"/>
  <c r="B44" i="84"/>
  <c r="B37" i="84"/>
  <c r="B30" i="84"/>
  <c r="B29" i="84"/>
  <c r="B28" i="84"/>
  <c r="B27" i="84"/>
  <c r="E14" i="84"/>
  <c r="H14" i="84"/>
  <c r="G14" i="84"/>
  <c r="F14" i="84"/>
  <c r="A3" i="84"/>
  <c r="B131" i="84"/>
  <c r="B130" i="84"/>
  <c r="B129" i="84"/>
  <c r="F129" i="84"/>
  <c r="B134" i="84"/>
  <c r="B133" i="84"/>
  <c r="B132" i="84"/>
  <c r="F80" i="84"/>
  <c r="B25" i="84"/>
  <c r="B20" i="84"/>
  <c r="B17" i="84"/>
  <c r="B26" i="84" s="1"/>
  <c r="B14" i="84"/>
  <c r="I14" i="84"/>
  <c r="B11" i="84"/>
  <c r="B24" i="84" s="1"/>
  <c r="A3" i="83"/>
  <c r="M199" i="83"/>
  <c r="L199" i="83"/>
  <c r="K199" i="83"/>
  <c r="J199" i="83"/>
  <c r="I199" i="83"/>
  <c r="H199" i="83"/>
  <c r="G199" i="83"/>
  <c r="F199" i="83"/>
  <c r="E199" i="83"/>
  <c r="D199" i="83"/>
  <c r="C199" i="83"/>
  <c r="M187" i="83"/>
  <c r="L187" i="83"/>
  <c r="K187" i="83"/>
  <c r="J187" i="83"/>
  <c r="I187" i="83"/>
  <c r="H187" i="83"/>
  <c r="G187" i="83"/>
  <c r="F187" i="83"/>
  <c r="E187" i="83"/>
  <c r="D187" i="83"/>
  <c r="C187" i="83"/>
  <c r="M181" i="83"/>
  <c r="L181" i="83"/>
  <c r="K181" i="83"/>
  <c r="J181" i="83"/>
  <c r="I181" i="83"/>
  <c r="H181" i="83"/>
  <c r="G181" i="83"/>
  <c r="F181" i="83"/>
  <c r="E181" i="83"/>
  <c r="D181" i="83"/>
  <c r="C181" i="83"/>
  <c r="M168" i="83"/>
  <c r="L168" i="83"/>
  <c r="K168" i="83"/>
  <c r="J168" i="83"/>
  <c r="I168" i="83"/>
  <c r="H168" i="83"/>
  <c r="G168" i="83"/>
  <c r="F168" i="83"/>
  <c r="E168" i="83"/>
  <c r="D168" i="83"/>
  <c r="C168" i="83"/>
  <c r="M157" i="83"/>
  <c r="L157" i="83"/>
  <c r="K157" i="83"/>
  <c r="J157" i="83"/>
  <c r="I157" i="83"/>
  <c r="H157" i="83"/>
  <c r="G157" i="83"/>
  <c r="F157" i="83"/>
  <c r="E157" i="83"/>
  <c r="D157" i="83"/>
  <c r="C157" i="83"/>
  <c r="M156" i="83"/>
  <c r="L156" i="83"/>
  <c r="K156" i="83"/>
  <c r="J156" i="83"/>
  <c r="I156" i="83"/>
  <c r="H156" i="83"/>
  <c r="G156" i="83"/>
  <c r="F156" i="83"/>
  <c r="E156" i="83"/>
  <c r="D156" i="83"/>
  <c r="C156" i="83"/>
  <c r="M155" i="83"/>
  <c r="L155" i="83"/>
  <c r="K155" i="83"/>
  <c r="J155" i="83"/>
  <c r="I155" i="83"/>
  <c r="H155" i="83"/>
  <c r="G155" i="83"/>
  <c r="F155" i="83"/>
  <c r="E155" i="83"/>
  <c r="D155" i="83"/>
  <c r="C155" i="83"/>
  <c r="L148" i="83"/>
  <c r="K148" i="83"/>
  <c r="H148" i="83"/>
  <c r="G148" i="83"/>
  <c r="D148" i="83"/>
  <c r="C148" i="83"/>
  <c r="M146" i="83"/>
  <c r="L146" i="83"/>
  <c r="K146" i="83"/>
  <c r="J146" i="83"/>
  <c r="I146" i="83"/>
  <c r="H146" i="83"/>
  <c r="G146" i="83"/>
  <c r="F146" i="83"/>
  <c r="E146" i="83"/>
  <c r="D146" i="83"/>
  <c r="C146" i="83"/>
  <c r="M144" i="83"/>
  <c r="M148" i="83" s="1"/>
  <c r="L144" i="83"/>
  <c r="K144" i="83"/>
  <c r="J144" i="83"/>
  <c r="J148" i="83" s="1"/>
  <c r="I144" i="83"/>
  <c r="I148" i="83" s="1"/>
  <c r="H144" i="83"/>
  <c r="G144" i="83"/>
  <c r="F144" i="83"/>
  <c r="F148" i="83" s="1"/>
  <c r="E144" i="83"/>
  <c r="E148" i="83" s="1"/>
  <c r="D144" i="83"/>
  <c r="C144" i="83"/>
  <c r="M137" i="83"/>
  <c r="L137" i="83"/>
  <c r="I137" i="83"/>
  <c r="H137" i="83"/>
  <c r="E137" i="83"/>
  <c r="D137" i="83"/>
  <c r="M135" i="83"/>
  <c r="L135" i="83"/>
  <c r="K135" i="83"/>
  <c r="J135" i="83"/>
  <c r="I135" i="83"/>
  <c r="H135" i="83"/>
  <c r="G135" i="83"/>
  <c r="F135" i="83"/>
  <c r="E135" i="83"/>
  <c r="D135" i="83"/>
  <c r="C135" i="83"/>
  <c r="M133" i="83"/>
  <c r="L133" i="83"/>
  <c r="K133" i="83"/>
  <c r="K137" i="83" s="1"/>
  <c r="J133" i="83"/>
  <c r="J137" i="83" s="1"/>
  <c r="I133" i="83"/>
  <c r="H133" i="83"/>
  <c r="G133" i="83"/>
  <c r="G137" i="83" s="1"/>
  <c r="F133" i="83"/>
  <c r="F137" i="83" s="1"/>
  <c r="E133" i="83"/>
  <c r="D133" i="83"/>
  <c r="C133" i="83"/>
  <c r="C137" i="83" s="1"/>
  <c r="M121" i="83"/>
  <c r="J121" i="83"/>
  <c r="I121" i="83"/>
  <c r="F121" i="83"/>
  <c r="E121" i="83"/>
  <c r="M119" i="83"/>
  <c r="L119" i="83"/>
  <c r="K119" i="83"/>
  <c r="J119" i="83"/>
  <c r="I119" i="83"/>
  <c r="H119" i="83"/>
  <c r="G119" i="83"/>
  <c r="F119" i="83"/>
  <c r="E119" i="83"/>
  <c r="D119" i="83"/>
  <c r="C119" i="83"/>
  <c r="M117" i="83"/>
  <c r="L117" i="83"/>
  <c r="L121" i="83" s="1"/>
  <c r="K117" i="83"/>
  <c r="K121" i="83" s="1"/>
  <c r="J117" i="83"/>
  <c r="I117" i="83"/>
  <c r="H117" i="83"/>
  <c r="H121" i="83" s="1"/>
  <c r="G117" i="83"/>
  <c r="G121" i="83" s="1"/>
  <c r="F117" i="83"/>
  <c r="E117" i="83"/>
  <c r="D117" i="83"/>
  <c r="D121" i="83" s="1"/>
  <c r="C117" i="83"/>
  <c r="C121" i="83" s="1"/>
  <c r="K112" i="83"/>
  <c r="J112" i="83"/>
  <c r="G112" i="83"/>
  <c r="F112" i="83"/>
  <c r="C112" i="83"/>
  <c r="M110" i="83"/>
  <c r="L110" i="83"/>
  <c r="K110" i="83"/>
  <c r="J110" i="83"/>
  <c r="I110" i="83"/>
  <c r="H110" i="83"/>
  <c r="G110" i="83"/>
  <c r="F110" i="83"/>
  <c r="E110" i="83"/>
  <c r="D110" i="83"/>
  <c r="C110" i="83"/>
  <c r="M108" i="83"/>
  <c r="M112" i="83" s="1"/>
  <c r="L108" i="83"/>
  <c r="L112" i="83" s="1"/>
  <c r="K108" i="83"/>
  <c r="J108" i="83"/>
  <c r="I108" i="83"/>
  <c r="I112" i="83" s="1"/>
  <c r="H108" i="83"/>
  <c r="H112" i="83" s="1"/>
  <c r="G108" i="83"/>
  <c r="F108" i="83"/>
  <c r="E108" i="83"/>
  <c r="E112" i="83" s="1"/>
  <c r="D108" i="83"/>
  <c r="D112" i="83" s="1"/>
  <c r="C108" i="83"/>
  <c r="L101" i="83"/>
  <c r="K101" i="83"/>
  <c r="H101" i="83"/>
  <c r="G101" i="83"/>
  <c r="D101" i="83"/>
  <c r="C101" i="83"/>
  <c r="M99" i="83"/>
  <c r="L99" i="83"/>
  <c r="K99" i="83"/>
  <c r="J99" i="83"/>
  <c r="I99" i="83"/>
  <c r="H99" i="83"/>
  <c r="G99" i="83"/>
  <c r="F99" i="83"/>
  <c r="E99" i="83"/>
  <c r="D99" i="83"/>
  <c r="C99" i="83"/>
  <c r="M97" i="83"/>
  <c r="M101" i="83" s="1"/>
  <c r="L97" i="83"/>
  <c r="K97" i="83"/>
  <c r="J97" i="83"/>
  <c r="J101" i="83" s="1"/>
  <c r="I97" i="83"/>
  <c r="I101" i="83" s="1"/>
  <c r="H97" i="83"/>
  <c r="G97" i="83"/>
  <c r="F97" i="83"/>
  <c r="F101" i="83" s="1"/>
  <c r="E97" i="83"/>
  <c r="E101" i="83" s="1"/>
  <c r="D97" i="83"/>
  <c r="C97" i="83"/>
  <c r="M92" i="83"/>
  <c r="L92" i="83"/>
  <c r="I92" i="83"/>
  <c r="H92" i="83"/>
  <c r="E92" i="83"/>
  <c r="D92" i="83"/>
  <c r="M90" i="83"/>
  <c r="L90" i="83"/>
  <c r="K90" i="83"/>
  <c r="J90" i="83"/>
  <c r="I90" i="83"/>
  <c r="H90" i="83"/>
  <c r="G90" i="83"/>
  <c r="F90" i="83"/>
  <c r="E90" i="83"/>
  <c r="D90" i="83"/>
  <c r="C90" i="83"/>
  <c r="M88" i="83"/>
  <c r="L88" i="83"/>
  <c r="K88" i="83"/>
  <c r="K92" i="83" s="1"/>
  <c r="J88" i="83"/>
  <c r="J92" i="83" s="1"/>
  <c r="I88" i="83"/>
  <c r="H88" i="83"/>
  <c r="G88" i="83"/>
  <c r="G92" i="83" s="1"/>
  <c r="F88" i="83"/>
  <c r="F92" i="83" s="1"/>
  <c r="E88" i="83"/>
  <c r="D88" i="83"/>
  <c r="C88" i="83"/>
  <c r="C92" i="83" s="1"/>
  <c r="M81" i="83"/>
  <c r="J81" i="83"/>
  <c r="I81" i="83"/>
  <c r="F81" i="83"/>
  <c r="E81" i="83"/>
  <c r="M79" i="83"/>
  <c r="L79" i="83"/>
  <c r="K79" i="83"/>
  <c r="J79" i="83"/>
  <c r="I79" i="83"/>
  <c r="H79" i="83"/>
  <c r="G79" i="83"/>
  <c r="F79" i="83"/>
  <c r="E79" i="83"/>
  <c r="D79" i="83"/>
  <c r="C79" i="83"/>
  <c r="M76" i="83"/>
  <c r="L76" i="83"/>
  <c r="L81" i="83" s="1"/>
  <c r="K76" i="83"/>
  <c r="K81" i="83" s="1"/>
  <c r="J76" i="83"/>
  <c r="I76" i="83"/>
  <c r="H76" i="83"/>
  <c r="H81" i="83" s="1"/>
  <c r="G76" i="83"/>
  <c r="G81" i="83" s="1"/>
  <c r="F76" i="83"/>
  <c r="E76" i="83"/>
  <c r="D76" i="83"/>
  <c r="D81" i="83" s="1"/>
  <c r="C76" i="83"/>
  <c r="C81" i="83" s="1"/>
  <c r="M62" i="83"/>
  <c r="L62" i="83"/>
  <c r="K62" i="83"/>
  <c r="J62" i="83"/>
  <c r="I62" i="83"/>
  <c r="H62" i="83"/>
  <c r="G62" i="83"/>
  <c r="F62" i="83"/>
  <c r="E62" i="83"/>
  <c r="D62" i="83"/>
  <c r="M50" i="83"/>
  <c r="L50" i="83"/>
  <c r="K50" i="83"/>
  <c r="J50" i="83"/>
  <c r="I50" i="83"/>
  <c r="H50" i="83"/>
  <c r="G50" i="83"/>
  <c r="F50" i="83"/>
  <c r="E50" i="83"/>
  <c r="D50" i="83"/>
  <c r="M48" i="83"/>
  <c r="L48" i="83"/>
  <c r="K48" i="83"/>
  <c r="J48" i="83"/>
  <c r="I48" i="83"/>
  <c r="H48" i="83"/>
  <c r="G48" i="83"/>
  <c r="F48" i="83"/>
  <c r="E48" i="83"/>
  <c r="D48" i="83"/>
  <c r="M46" i="83"/>
  <c r="L46" i="83"/>
  <c r="K46" i="83"/>
  <c r="J46" i="83"/>
  <c r="I46" i="83"/>
  <c r="H46" i="83"/>
  <c r="G46" i="83"/>
  <c r="F46" i="83"/>
  <c r="E46" i="83"/>
  <c r="D46" i="83"/>
  <c r="M39" i="83"/>
  <c r="L39" i="83"/>
  <c r="K39" i="83"/>
  <c r="J39" i="83"/>
  <c r="I39" i="83"/>
  <c r="H39" i="83"/>
  <c r="G39" i="83"/>
  <c r="F39" i="83"/>
  <c r="E39" i="83"/>
  <c r="D39" i="83"/>
  <c r="M33" i="83"/>
  <c r="L33" i="83"/>
  <c r="K33" i="83"/>
  <c r="J33" i="83"/>
  <c r="I33" i="83"/>
  <c r="H33" i="83"/>
  <c r="G33" i="83"/>
  <c r="F33" i="83"/>
  <c r="E33" i="83"/>
  <c r="D33" i="83"/>
  <c r="M31" i="83"/>
  <c r="M30" i="83" s="1"/>
  <c r="L31" i="83"/>
  <c r="L30" i="83" s="1"/>
  <c r="K31" i="83"/>
  <c r="J31" i="83"/>
  <c r="I31" i="83"/>
  <c r="I30" i="83" s="1"/>
  <c r="H31" i="83"/>
  <c r="H30" i="83" s="1"/>
  <c r="G31" i="83"/>
  <c r="F31" i="83"/>
  <c r="E31" i="83"/>
  <c r="E30" i="83" s="1"/>
  <c r="D31" i="83"/>
  <c r="D30" i="83" s="1"/>
  <c r="K30" i="83"/>
  <c r="K66" i="83" s="1"/>
  <c r="J30" i="83"/>
  <c r="J66" i="83" s="1"/>
  <c r="G30" i="83"/>
  <c r="G66" i="83" s="1"/>
  <c r="F30" i="83"/>
  <c r="F66" i="83" s="1"/>
  <c r="M8" i="83"/>
  <c r="L8" i="83"/>
  <c r="K8" i="83"/>
  <c r="J8" i="83"/>
  <c r="I8" i="83"/>
  <c r="I66" i="83" s="1"/>
  <c r="H8" i="83"/>
  <c r="G8" i="83"/>
  <c r="F8" i="83"/>
  <c r="E8" i="83"/>
  <c r="D8" i="83"/>
  <c r="C8" i="83"/>
  <c r="J45" i="17"/>
  <c r="I45" i="17"/>
  <c r="H45" i="17"/>
  <c r="G45" i="17"/>
  <c r="F45" i="17"/>
  <c r="J43" i="17"/>
  <c r="B60" i="84" s="1"/>
  <c r="I43" i="17"/>
  <c r="B53" i="84" s="1"/>
  <c r="H43" i="17"/>
  <c r="B46" i="84" s="1"/>
  <c r="G43" i="17"/>
  <c r="B39" i="84" s="1"/>
  <c r="F43" i="17"/>
  <c r="B33" i="84" s="1"/>
  <c r="G41" i="17"/>
  <c r="H41" i="17"/>
  <c r="I41" i="17"/>
  <c r="J41" i="17"/>
  <c r="F41" i="17"/>
  <c r="B32" i="84" s="1"/>
  <c r="C44" i="68"/>
  <c r="B44" i="68"/>
  <c r="B31" i="84" l="1"/>
  <c r="B35" i="84" s="1"/>
  <c r="B67" i="84" s="1"/>
  <c r="B68" i="84" s="1"/>
  <c r="B139" i="84"/>
  <c r="B141" i="84" s="1"/>
  <c r="B161" i="84" s="1"/>
  <c r="B162" i="84" s="1"/>
  <c r="B98" i="84"/>
  <c r="H16" i="85"/>
  <c r="C117" i="84"/>
  <c r="B103" i="84"/>
  <c r="B61" i="84"/>
  <c r="B135" i="84"/>
  <c r="B40" i="84"/>
  <c r="B47" i="84"/>
  <c r="B54" i="84"/>
  <c r="D66" i="83"/>
  <c r="H66" i="83"/>
  <c r="L66" i="83"/>
  <c r="E66" i="83"/>
  <c r="M66" i="83"/>
  <c r="E15" i="68"/>
  <c r="E14" i="68"/>
  <c r="E13" i="68"/>
  <c r="E12" i="68"/>
  <c r="E11" i="68"/>
  <c r="C15" i="68"/>
  <c r="C14" i="68"/>
  <c r="C13" i="68"/>
  <c r="C12" i="68"/>
  <c r="B15" i="68"/>
  <c r="B14" i="68"/>
  <c r="B13" i="68"/>
  <c r="B12" i="68"/>
  <c r="B108" i="84" l="1"/>
  <c r="D117" i="84"/>
  <c r="B42" i="84"/>
  <c r="C67" i="84" s="1"/>
  <c r="B145" i="84"/>
  <c r="C161" i="84" s="1"/>
  <c r="B117" i="84"/>
  <c r="B118" i="84" s="1"/>
  <c r="E13" i="14" s="1"/>
  <c r="B55" i="14" s="1"/>
  <c r="E17" i="68"/>
  <c r="B113" i="84" l="1"/>
  <c r="F117" i="84" s="1"/>
  <c r="E117" i="84"/>
  <c r="B49" i="84"/>
  <c r="D67" i="84" s="1"/>
  <c r="C68" i="84"/>
  <c r="C162" i="84"/>
  <c r="B149" i="84"/>
  <c r="D161" i="84" s="1"/>
  <c r="C118" i="84"/>
  <c r="D118" i="84" l="1"/>
  <c r="B153" i="84"/>
  <c r="E161" i="84" s="1"/>
  <c r="D162" i="84"/>
  <c r="D68" i="84"/>
  <c r="B56" i="84"/>
  <c r="E67" i="84" l="1"/>
  <c r="E68" i="84" s="1"/>
  <c r="B63" i="84"/>
  <c r="F67" i="84" s="1"/>
  <c r="F68" i="84" s="1"/>
  <c r="E162" i="84"/>
  <c r="B157" i="84"/>
  <c r="E118" i="84"/>
  <c r="F118" i="84"/>
  <c r="F161" i="84" l="1"/>
  <c r="F162" i="84" s="1"/>
  <c r="O54" i="65" l="1"/>
  <c r="P54" i="65"/>
  <c r="Q54" i="65"/>
  <c r="R54" i="65"/>
  <c r="N54" i="65"/>
  <c r="L48" i="9"/>
  <c r="I58" i="10"/>
  <c r="I59" i="10"/>
  <c r="I60" i="10"/>
  <c r="H55" i="10"/>
  <c r="G55" i="10"/>
  <c r="F55" i="10"/>
  <c r="E55" i="10"/>
  <c r="D55" i="10"/>
  <c r="C55" i="10"/>
  <c r="I50" i="10"/>
  <c r="I51" i="10"/>
  <c r="I52" i="10"/>
  <c r="D47" i="10"/>
  <c r="E47" i="10"/>
  <c r="F47" i="10"/>
  <c r="G47" i="10"/>
  <c r="I47" i="10" s="1"/>
  <c r="H47" i="10"/>
  <c r="C47" i="10"/>
  <c r="C12" i="51" l="1"/>
  <c r="B12" i="51"/>
  <c r="K7" i="32"/>
  <c r="J5" i="32"/>
  <c r="I5" i="32"/>
  <c r="H5" i="32"/>
  <c r="G5" i="32"/>
  <c r="F5" i="32"/>
  <c r="E5" i="32"/>
  <c r="J11" i="32"/>
  <c r="I11" i="32"/>
  <c r="H11" i="32"/>
  <c r="G11" i="32"/>
  <c r="F11" i="32"/>
  <c r="E11" i="32"/>
  <c r="K10" i="32"/>
  <c r="K9" i="32"/>
  <c r="K8" i="32"/>
  <c r="K6" i="32"/>
  <c r="A4" i="69"/>
  <c r="B26" i="72"/>
  <c r="B27" i="72" s="1"/>
  <c r="L35" i="76"/>
  <c r="J35" i="76"/>
  <c r="H35" i="76"/>
  <c r="F35" i="76"/>
  <c r="D35" i="76"/>
  <c r="C36" i="76"/>
  <c r="C35" i="76"/>
  <c r="C33" i="76"/>
  <c r="C24" i="76"/>
  <c r="C9" i="76"/>
  <c r="C14" i="76"/>
  <c r="C19" i="76"/>
  <c r="O19" i="76" s="1"/>
  <c r="C31" i="76"/>
  <c r="D24" i="76"/>
  <c r="E24" i="76"/>
  <c r="F24" i="76"/>
  <c r="G24" i="76"/>
  <c r="H24" i="76"/>
  <c r="I24" i="76"/>
  <c r="J24" i="76"/>
  <c r="K24" i="76"/>
  <c r="L24" i="76"/>
  <c r="M24" i="76"/>
  <c r="A3" i="76"/>
  <c r="L31" i="76"/>
  <c r="J31" i="76"/>
  <c r="S31" i="76" s="1"/>
  <c r="H31" i="76"/>
  <c r="R31" i="76" s="1"/>
  <c r="F31" i="76"/>
  <c r="D31" i="76"/>
  <c r="P31" i="76" s="1"/>
  <c r="O31" i="76"/>
  <c r="S30" i="76"/>
  <c r="R30" i="76"/>
  <c r="Q30" i="76"/>
  <c r="P30" i="76"/>
  <c r="O30" i="76"/>
  <c r="M30" i="76"/>
  <c r="K30" i="76"/>
  <c r="I30" i="76"/>
  <c r="G30" i="76"/>
  <c r="E30" i="76"/>
  <c r="S29" i="76"/>
  <c r="R29" i="76"/>
  <c r="Q29" i="76"/>
  <c r="P29" i="76"/>
  <c r="O29" i="76"/>
  <c r="M29" i="76"/>
  <c r="K29" i="76"/>
  <c r="I29" i="76"/>
  <c r="G29" i="76"/>
  <c r="E29" i="76"/>
  <c r="S28" i="76"/>
  <c r="R28" i="76"/>
  <c r="Q28" i="76"/>
  <c r="P28" i="76"/>
  <c r="O28" i="76"/>
  <c r="M28" i="76"/>
  <c r="K28" i="76"/>
  <c r="I28" i="76"/>
  <c r="G28" i="76"/>
  <c r="E28" i="76"/>
  <c r="S27" i="76"/>
  <c r="R27" i="76"/>
  <c r="Q27" i="76"/>
  <c r="P27" i="76"/>
  <c r="O27" i="76"/>
  <c r="M27" i="76"/>
  <c r="K27" i="76"/>
  <c r="I27" i="76"/>
  <c r="G27" i="76"/>
  <c r="E27" i="76"/>
  <c r="S26" i="76"/>
  <c r="R26" i="76"/>
  <c r="Q26" i="76"/>
  <c r="P26" i="76"/>
  <c r="O26" i="76"/>
  <c r="M26" i="76"/>
  <c r="K26" i="76"/>
  <c r="I26" i="76"/>
  <c r="G26" i="76"/>
  <c r="E26" i="76"/>
  <c r="S25" i="76"/>
  <c r="R25" i="76"/>
  <c r="Q25" i="76"/>
  <c r="P25" i="76"/>
  <c r="O25" i="76"/>
  <c r="M25" i="76"/>
  <c r="M31" i="76" s="1"/>
  <c r="K25" i="76"/>
  <c r="K31" i="76" s="1"/>
  <c r="I25" i="76"/>
  <c r="I31" i="76" s="1"/>
  <c r="G25" i="76"/>
  <c r="E25" i="76"/>
  <c r="S23" i="76"/>
  <c r="R23" i="76"/>
  <c r="Q23" i="76"/>
  <c r="P23" i="76"/>
  <c r="O23" i="76"/>
  <c r="G23" i="76"/>
  <c r="I23" i="76" s="1"/>
  <c r="K23" i="76" s="1"/>
  <c r="M23" i="76" s="1"/>
  <c r="E23" i="76"/>
  <c r="S22" i="76"/>
  <c r="R22" i="76"/>
  <c r="Q22" i="76"/>
  <c r="P22" i="76"/>
  <c r="O22" i="76"/>
  <c r="G22" i="76"/>
  <c r="I22" i="76" s="1"/>
  <c r="K22" i="76" s="1"/>
  <c r="M22" i="76" s="1"/>
  <c r="E22" i="76"/>
  <c r="S21" i="76"/>
  <c r="R21" i="76"/>
  <c r="Q21" i="76"/>
  <c r="P21" i="76"/>
  <c r="O21" i="76"/>
  <c r="E21" i="76"/>
  <c r="G21" i="76" s="1"/>
  <c r="I21" i="76" s="1"/>
  <c r="K21" i="76" s="1"/>
  <c r="M21" i="76" s="1"/>
  <c r="S20" i="76"/>
  <c r="R20" i="76"/>
  <c r="Q20" i="76"/>
  <c r="P20" i="76"/>
  <c r="O20" i="76"/>
  <c r="G20" i="76"/>
  <c r="I20" i="76" s="1"/>
  <c r="E20" i="76"/>
  <c r="L19" i="76"/>
  <c r="J19" i="76"/>
  <c r="H19" i="76"/>
  <c r="F19" i="76"/>
  <c r="Q19" i="76" s="1"/>
  <c r="D19" i="76"/>
  <c r="S18" i="76"/>
  <c r="R18" i="76"/>
  <c r="Q18" i="76"/>
  <c r="P18" i="76"/>
  <c r="O18" i="76"/>
  <c r="G18" i="76"/>
  <c r="I18" i="76" s="1"/>
  <c r="K18" i="76" s="1"/>
  <c r="M18" i="76" s="1"/>
  <c r="E18" i="76"/>
  <c r="S17" i="76"/>
  <c r="R17" i="76"/>
  <c r="Q17" i="76"/>
  <c r="P17" i="76"/>
  <c r="O17" i="76"/>
  <c r="G17" i="76"/>
  <c r="I17" i="76" s="1"/>
  <c r="K17" i="76" s="1"/>
  <c r="M17" i="76" s="1"/>
  <c r="E17" i="76"/>
  <c r="S16" i="76"/>
  <c r="R16" i="76"/>
  <c r="Q16" i="76"/>
  <c r="P16" i="76"/>
  <c r="O16" i="76"/>
  <c r="E16" i="76"/>
  <c r="G16" i="76" s="1"/>
  <c r="I16" i="76" s="1"/>
  <c r="K16" i="76" s="1"/>
  <c r="M16" i="76" s="1"/>
  <c r="S15" i="76"/>
  <c r="R15" i="76"/>
  <c r="Q15" i="76"/>
  <c r="P15" i="76"/>
  <c r="O15" i="76"/>
  <c r="G15" i="76"/>
  <c r="I15" i="76" s="1"/>
  <c r="E15" i="76"/>
  <c r="O14" i="76"/>
  <c r="L14" i="76"/>
  <c r="J14" i="76"/>
  <c r="H14" i="76"/>
  <c r="F14" i="76"/>
  <c r="Q14" i="76" s="1"/>
  <c r="D14" i="76"/>
  <c r="S13" i="76"/>
  <c r="R13" i="76"/>
  <c r="Q13" i="76"/>
  <c r="P13" i="76"/>
  <c r="O13" i="76"/>
  <c r="G13" i="76"/>
  <c r="I13" i="76" s="1"/>
  <c r="K13" i="76" s="1"/>
  <c r="M13" i="76" s="1"/>
  <c r="E13" i="76"/>
  <c r="S12" i="76"/>
  <c r="R12" i="76"/>
  <c r="Q12" i="76"/>
  <c r="P12" i="76"/>
  <c r="O12" i="76"/>
  <c r="G12" i="76"/>
  <c r="I12" i="76" s="1"/>
  <c r="K12" i="76" s="1"/>
  <c r="M12" i="76" s="1"/>
  <c r="E12" i="76"/>
  <c r="S11" i="76"/>
  <c r="R11" i="76"/>
  <c r="Q11" i="76"/>
  <c r="P11" i="76"/>
  <c r="O11" i="76"/>
  <c r="E11" i="76"/>
  <c r="G11" i="76" s="1"/>
  <c r="I11" i="76" s="1"/>
  <c r="K11" i="76" s="1"/>
  <c r="M11" i="76" s="1"/>
  <c r="S10" i="76"/>
  <c r="R10" i="76"/>
  <c r="Q10" i="76"/>
  <c r="P10" i="76"/>
  <c r="O10" i="76"/>
  <c r="G10" i="76"/>
  <c r="I10" i="76" s="1"/>
  <c r="E10" i="76"/>
  <c r="O9" i="76"/>
  <c r="L9" i="76"/>
  <c r="L33" i="76" s="1"/>
  <c r="J9" i="76"/>
  <c r="H9" i="76"/>
  <c r="F9" i="76"/>
  <c r="Q9" i="76" s="1"/>
  <c r="D9" i="76"/>
  <c r="K5" i="32" l="1"/>
  <c r="K11" i="32"/>
  <c r="E9" i="76"/>
  <c r="E14" i="76"/>
  <c r="E19" i="76"/>
  <c r="Q31" i="76"/>
  <c r="R9" i="76"/>
  <c r="R14" i="76"/>
  <c r="R19" i="76"/>
  <c r="E31" i="76"/>
  <c r="P14" i="76"/>
  <c r="S14" i="76"/>
  <c r="P19" i="76"/>
  <c r="S19" i="76"/>
  <c r="G31" i="76"/>
  <c r="D33" i="76"/>
  <c r="D36" i="76" s="1"/>
  <c r="J33" i="76"/>
  <c r="J36" i="76" s="1"/>
  <c r="S24" i="76"/>
  <c r="I9" i="76"/>
  <c r="K10" i="76"/>
  <c r="I14" i="76"/>
  <c r="K15" i="76"/>
  <c r="I19" i="76"/>
  <c r="K20" i="76"/>
  <c r="O24" i="76"/>
  <c r="L36" i="76"/>
  <c r="S9" i="76"/>
  <c r="G9" i="76"/>
  <c r="P9" i="76"/>
  <c r="G14" i="76"/>
  <c r="G19" i="76"/>
  <c r="E33" i="76" l="1"/>
  <c r="G33" i="76"/>
  <c r="Q24" i="76"/>
  <c r="F33" i="76"/>
  <c r="F36" i="76" s="1"/>
  <c r="M15" i="76"/>
  <c r="M14" i="76" s="1"/>
  <c r="K14" i="76"/>
  <c r="R24" i="76"/>
  <c r="H33" i="76"/>
  <c r="H36" i="76" s="1"/>
  <c r="I33" i="76"/>
  <c r="M20" i="76"/>
  <c r="M19" i="76" s="1"/>
  <c r="K19" i="76"/>
  <c r="M10" i="76"/>
  <c r="M9" i="76" s="1"/>
  <c r="K9" i="76"/>
  <c r="P24" i="76"/>
  <c r="K33" i="76" l="1"/>
  <c r="M33" i="76"/>
  <c r="L32" i="75" l="1"/>
  <c r="L31" i="75"/>
  <c r="J31" i="75"/>
  <c r="J32" i="75" s="1"/>
  <c r="H31" i="75"/>
  <c r="H32" i="75" s="1"/>
  <c r="F31" i="75"/>
  <c r="D32" i="75"/>
  <c r="C32" i="75"/>
  <c r="D31" i="75"/>
  <c r="C31" i="75"/>
  <c r="A3" i="75"/>
  <c r="F32" i="75"/>
  <c r="L28" i="75"/>
  <c r="J28" i="75"/>
  <c r="H28" i="75"/>
  <c r="F28" i="75"/>
  <c r="D28" i="75"/>
  <c r="C28" i="75"/>
  <c r="S27" i="75"/>
  <c r="R27" i="75"/>
  <c r="Q27" i="75"/>
  <c r="P27" i="75"/>
  <c r="O27" i="75"/>
  <c r="M27" i="75"/>
  <c r="K27" i="75"/>
  <c r="I27" i="75"/>
  <c r="G27" i="75"/>
  <c r="E27" i="75"/>
  <c r="S26" i="75"/>
  <c r="R26" i="75"/>
  <c r="Q26" i="75"/>
  <c r="P26" i="75"/>
  <c r="O26" i="75"/>
  <c r="M26" i="75"/>
  <c r="K26" i="75"/>
  <c r="I26" i="75"/>
  <c r="G26" i="75"/>
  <c r="E26" i="75"/>
  <c r="S25" i="75"/>
  <c r="R25" i="75"/>
  <c r="Q25" i="75"/>
  <c r="P25" i="75"/>
  <c r="O25" i="75"/>
  <c r="M25" i="75"/>
  <c r="K25" i="75"/>
  <c r="I25" i="75"/>
  <c r="G25" i="75"/>
  <c r="E25" i="75"/>
  <c r="S24" i="75"/>
  <c r="R24" i="75"/>
  <c r="Q24" i="75"/>
  <c r="P24" i="75"/>
  <c r="O24" i="75"/>
  <c r="M24" i="75"/>
  <c r="K24" i="75"/>
  <c r="I24" i="75"/>
  <c r="G24" i="75"/>
  <c r="E24" i="75"/>
  <c r="S23" i="75"/>
  <c r="R23" i="75"/>
  <c r="Q23" i="75"/>
  <c r="P23" i="75"/>
  <c r="O23" i="75"/>
  <c r="M23" i="75"/>
  <c r="K23" i="75"/>
  <c r="I23" i="75"/>
  <c r="G23" i="75"/>
  <c r="E23" i="75"/>
  <c r="S22" i="75"/>
  <c r="R22" i="75"/>
  <c r="Q22" i="75"/>
  <c r="P22" i="75"/>
  <c r="O22" i="75"/>
  <c r="M22" i="75"/>
  <c r="K22" i="75"/>
  <c r="I22" i="75"/>
  <c r="G22" i="75"/>
  <c r="E22" i="75"/>
  <c r="S21" i="75"/>
  <c r="R21" i="75"/>
  <c r="Q21" i="75"/>
  <c r="P21" i="75"/>
  <c r="O21" i="75"/>
  <c r="M21" i="75"/>
  <c r="K21" i="75"/>
  <c r="I21" i="75"/>
  <c r="G21" i="75"/>
  <c r="E21" i="75"/>
  <c r="S20" i="75"/>
  <c r="R20" i="75"/>
  <c r="Q20" i="75"/>
  <c r="P20" i="75"/>
  <c r="O20" i="75"/>
  <c r="M20" i="75"/>
  <c r="M28" i="75" s="1"/>
  <c r="K20" i="75"/>
  <c r="K28" i="75" s="1"/>
  <c r="I20" i="75"/>
  <c r="I28" i="75" s="1"/>
  <c r="G20" i="75"/>
  <c r="G28" i="75" s="1"/>
  <c r="E20" i="75"/>
  <c r="E28" i="75" s="1"/>
  <c r="S19" i="75"/>
  <c r="R19" i="75"/>
  <c r="Q19" i="75"/>
  <c r="P19" i="75"/>
  <c r="O19" i="75"/>
  <c r="M19" i="75"/>
  <c r="K19" i="75"/>
  <c r="I19" i="75"/>
  <c r="G19" i="75"/>
  <c r="E19" i="75"/>
  <c r="S18" i="75"/>
  <c r="R18" i="75"/>
  <c r="Q18" i="75"/>
  <c r="P18" i="75"/>
  <c r="O18" i="75"/>
  <c r="M18" i="75"/>
  <c r="K18" i="75"/>
  <c r="I18" i="75"/>
  <c r="G18" i="75"/>
  <c r="E18" i="75"/>
  <c r="S17" i="75"/>
  <c r="R17" i="75"/>
  <c r="Q17" i="75"/>
  <c r="P17" i="75"/>
  <c r="O17" i="75"/>
  <c r="M17" i="75"/>
  <c r="K17" i="75"/>
  <c r="I17" i="75"/>
  <c r="G17" i="75"/>
  <c r="E17" i="75"/>
  <c r="S16" i="75"/>
  <c r="R16" i="75"/>
  <c r="Q16" i="75"/>
  <c r="P16" i="75"/>
  <c r="O16" i="75"/>
  <c r="M16" i="75"/>
  <c r="K16" i="75"/>
  <c r="I16" i="75"/>
  <c r="G16" i="75"/>
  <c r="E16" i="75"/>
  <c r="S15" i="75"/>
  <c r="R15" i="75"/>
  <c r="Q15" i="75"/>
  <c r="P15" i="75"/>
  <c r="O15" i="75"/>
  <c r="M15" i="75"/>
  <c r="K15" i="75"/>
  <c r="I15" i="75"/>
  <c r="G15" i="75"/>
  <c r="E15" i="75"/>
  <c r="S14" i="75"/>
  <c r="R14" i="75"/>
  <c r="Q14" i="75"/>
  <c r="P14" i="75"/>
  <c r="O14" i="75"/>
  <c r="M14" i="75"/>
  <c r="K14" i="75"/>
  <c r="I14" i="75"/>
  <c r="G14" i="75"/>
  <c r="E14" i="75"/>
  <c r="S13" i="75"/>
  <c r="R13" i="75"/>
  <c r="Q13" i="75"/>
  <c r="P13" i="75"/>
  <c r="O13" i="75"/>
  <c r="M13" i="75"/>
  <c r="K13" i="75"/>
  <c r="I13" i="75"/>
  <c r="G13" i="75"/>
  <c r="E13" i="75"/>
  <c r="S12" i="75"/>
  <c r="R12" i="75"/>
  <c r="Q12" i="75"/>
  <c r="P12" i="75"/>
  <c r="O12" i="75"/>
  <c r="M12" i="75"/>
  <c r="K12" i="75"/>
  <c r="I12" i="75"/>
  <c r="G12" i="75"/>
  <c r="E12" i="75"/>
  <c r="S11" i="75"/>
  <c r="R11" i="75"/>
  <c r="Q11" i="75"/>
  <c r="P11" i="75"/>
  <c r="O11" i="75"/>
  <c r="M11" i="75"/>
  <c r="K11" i="75"/>
  <c r="I11" i="75"/>
  <c r="G11" i="75"/>
  <c r="E11" i="75"/>
  <c r="S10" i="75"/>
  <c r="R10" i="75"/>
  <c r="Q10" i="75"/>
  <c r="P10" i="75"/>
  <c r="O10" i="75"/>
  <c r="M10" i="75"/>
  <c r="K10" i="75"/>
  <c r="I10" i="75"/>
  <c r="G10" i="75"/>
  <c r="E10" i="75"/>
  <c r="S9" i="75"/>
  <c r="R9" i="75"/>
  <c r="Q9" i="75"/>
  <c r="P9" i="75"/>
  <c r="O9" i="75"/>
  <c r="M9" i="75"/>
  <c r="K9" i="75"/>
  <c r="I9" i="75"/>
  <c r="G9" i="75"/>
  <c r="E9" i="75"/>
  <c r="L32" i="77"/>
  <c r="L31" i="77"/>
  <c r="J31" i="77"/>
  <c r="H31" i="77"/>
  <c r="F31" i="77"/>
  <c r="D31" i="77"/>
  <c r="C32" i="77"/>
  <c r="C31" i="77"/>
  <c r="C28" i="77"/>
  <c r="A3" i="77"/>
  <c r="J32" i="77"/>
  <c r="H32" i="77"/>
  <c r="D32" i="77"/>
  <c r="L28" i="77"/>
  <c r="J28" i="77"/>
  <c r="H28" i="77"/>
  <c r="F28" i="77"/>
  <c r="F32" i="77" s="1"/>
  <c r="D28" i="77"/>
  <c r="S27" i="77"/>
  <c r="R27" i="77"/>
  <c r="Q27" i="77"/>
  <c r="P27" i="77"/>
  <c r="O27" i="77"/>
  <c r="M27" i="77"/>
  <c r="K27" i="77"/>
  <c r="I27" i="77"/>
  <c r="G27" i="77"/>
  <c r="E27" i="77"/>
  <c r="S26" i="77"/>
  <c r="R26" i="77"/>
  <c r="Q26" i="77"/>
  <c r="P26" i="77"/>
  <c r="O26" i="77"/>
  <c r="M26" i="77"/>
  <c r="K26" i="77"/>
  <c r="I26" i="77"/>
  <c r="G26" i="77"/>
  <c r="E26" i="77"/>
  <c r="S25" i="77"/>
  <c r="R25" i="77"/>
  <c r="Q25" i="77"/>
  <c r="P25" i="77"/>
  <c r="O25" i="77"/>
  <c r="M25" i="77"/>
  <c r="K25" i="77"/>
  <c r="I25" i="77"/>
  <c r="G25" i="77"/>
  <c r="E25" i="77"/>
  <c r="S24" i="77"/>
  <c r="R24" i="77"/>
  <c r="Q24" i="77"/>
  <c r="P24" i="77"/>
  <c r="O24" i="77"/>
  <c r="M24" i="77"/>
  <c r="K24" i="77"/>
  <c r="I24" i="77"/>
  <c r="G24" i="77"/>
  <c r="E24" i="77"/>
  <c r="S23" i="77"/>
  <c r="R23" i="77"/>
  <c r="Q23" i="77"/>
  <c r="P23" i="77"/>
  <c r="O23" i="77"/>
  <c r="M23" i="77"/>
  <c r="K23" i="77"/>
  <c r="I23" i="77"/>
  <c r="G23" i="77"/>
  <c r="E23" i="77"/>
  <c r="S22" i="77"/>
  <c r="R22" i="77"/>
  <c r="Q22" i="77"/>
  <c r="P22" i="77"/>
  <c r="O22" i="77"/>
  <c r="M22" i="77"/>
  <c r="K22" i="77"/>
  <c r="I22" i="77"/>
  <c r="G22" i="77"/>
  <c r="E22" i="77"/>
  <c r="S21" i="77"/>
  <c r="R21" i="77"/>
  <c r="Q21" i="77"/>
  <c r="P21" i="77"/>
  <c r="O21" i="77"/>
  <c r="M21" i="77"/>
  <c r="K21" i="77"/>
  <c r="I21" i="77"/>
  <c r="G21" i="77"/>
  <c r="E21" i="77"/>
  <c r="S20" i="77"/>
  <c r="R20" i="77"/>
  <c r="Q20" i="77"/>
  <c r="P20" i="77"/>
  <c r="O20" i="77"/>
  <c r="M20" i="77"/>
  <c r="K20" i="77"/>
  <c r="I20" i="77"/>
  <c r="G20" i="77"/>
  <c r="E20" i="77"/>
  <c r="S19" i="77"/>
  <c r="R19" i="77"/>
  <c r="Q19" i="77"/>
  <c r="P19" i="77"/>
  <c r="O19" i="77"/>
  <c r="M19" i="77"/>
  <c r="K19" i="77"/>
  <c r="I19" i="77"/>
  <c r="G19" i="77"/>
  <c r="E19" i="77"/>
  <c r="S18" i="77"/>
  <c r="R18" i="77"/>
  <c r="Q18" i="77"/>
  <c r="P18" i="77"/>
  <c r="O18" i="77"/>
  <c r="M18" i="77"/>
  <c r="K18" i="77"/>
  <c r="I18" i="77"/>
  <c r="G18" i="77"/>
  <c r="E18" i="77"/>
  <c r="S17" i="77"/>
  <c r="R17" i="77"/>
  <c r="Q17" i="77"/>
  <c r="P17" i="77"/>
  <c r="O17" i="77"/>
  <c r="M17" i="77"/>
  <c r="K17" i="77"/>
  <c r="I17" i="77"/>
  <c r="G17" i="77"/>
  <c r="E17" i="77"/>
  <c r="S16" i="77"/>
  <c r="R16" i="77"/>
  <c r="Q16" i="77"/>
  <c r="P16" i="77"/>
  <c r="O16" i="77"/>
  <c r="M16" i="77"/>
  <c r="K16" i="77"/>
  <c r="I16" i="77"/>
  <c r="G16" i="77"/>
  <c r="E16" i="77"/>
  <c r="S15" i="77"/>
  <c r="R15" i="77"/>
  <c r="Q15" i="77"/>
  <c r="P15" i="77"/>
  <c r="O15" i="77"/>
  <c r="M15" i="77"/>
  <c r="K15" i="77"/>
  <c r="I15" i="77"/>
  <c r="G15" i="77"/>
  <c r="E15" i="77"/>
  <c r="S14" i="77"/>
  <c r="R14" i="77"/>
  <c r="Q14" i="77"/>
  <c r="P14" i="77"/>
  <c r="O14" i="77"/>
  <c r="M14" i="77"/>
  <c r="K14" i="77"/>
  <c r="I14" i="77"/>
  <c r="G14" i="77"/>
  <c r="E14" i="77"/>
  <c r="S13" i="77"/>
  <c r="R13" i="77"/>
  <c r="Q13" i="77"/>
  <c r="P13" i="77"/>
  <c r="O13" i="77"/>
  <c r="M13" i="77"/>
  <c r="K13" i="77"/>
  <c r="I13" i="77"/>
  <c r="G13" i="77"/>
  <c r="E13" i="77"/>
  <c r="S12" i="77"/>
  <c r="R12" i="77"/>
  <c r="Q12" i="77"/>
  <c r="P12" i="77"/>
  <c r="O12" i="77"/>
  <c r="M12" i="77"/>
  <c r="K12" i="77"/>
  <c r="I12" i="77"/>
  <c r="G12" i="77"/>
  <c r="E12" i="77"/>
  <c r="S11" i="77"/>
  <c r="R11" i="77"/>
  <c r="Q11" i="77"/>
  <c r="P11" i="77"/>
  <c r="O11" i="77"/>
  <c r="M11" i="77"/>
  <c r="K11" i="77"/>
  <c r="I11" i="77"/>
  <c r="G11" i="77"/>
  <c r="E11" i="77"/>
  <c r="S10" i="77"/>
  <c r="R10" i="77"/>
  <c r="Q10" i="77"/>
  <c r="P10" i="77"/>
  <c r="O10" i="77"/>
  <c r="M10" i="77"/>
  <c r="K10" i="77"/>
  <c r="I10" i="77"/>
  <c r="G10" i="77"/>
  <c r="E10" i="77"/>
  <c r="S9" i="77"/>
  <c r="R9" i="77"/>
  <c r="Q9" i="77"/>
  <c r="P9" i="77"/>
  <c r="O9" i="77"/>
  <c r="M9" i="77"/>
  <c r="M28" i="77" s="1"/>
  <c r="K9" i="77"/>
  <c r="K28" i="77" s="1"/>
  <c r="I9" i="77"/>
  <c r="I28" i="77" s="1"/>
  <c r="G9" i="77"/>
  <c r="G28" i="77" s="1"/>
  <c r="E9" i="77"/>
  <c r="E28" i="77" s="1"/>
  <c r="L13" i="78"/>
  <c r="L12" i="78"/>
  <c r="L11" i="78"/>
  <c r="L10" i="78"/>
  <c r="L9" i="78"/>
  <c r="L8" i="78"/>
  <c r="L14" i="78" s="1"/>
  <c r="J13" i="78"/>
  <c r="J12" i="78"/>
  <c r="J11" i="78"/>
  <c r="J10" i="78"/>
  <c r="J9" i="78"/>
  <c r="J8" i="78"/>
  <c r="H13" i="78"/>
  <c r="H12" i="78"/>
  <c r="R12" i="78" s="1"/>
  <c r="H11" i="78"/>
  <c r="H10" i="78"/>
  <c r="H9" i="78"/>
  <c r="H8" i="78"/>
  <c r="Q8" i="78" s="1"/>
  <c r="F13" i="78"/>
  <c r="F12" i="78"/>
  <c r="Q12" i="78" s="1"/>
  <c r="F11" i="78"/>
  <c r="F10" i="78"/>
  <c r="F9" i="78"/>
  <c r="F8" i="78"/>
  <c r="I8" i="78" s="1"/>
  <c r="D8" i="78"/>
  <c r="D9" i="78"/>
  <c r="D10" i="78"/>
  <c r="D11" i="78"/>
  <c r="E11" i="78" s="1"/>
  <c r="D12" i="78"/>
  <c r="D13" i="78"/>
  <c r="E13" i="78" s="1"/>
  <c r="C12" i="78"/>
  <c r="C13" i="78"/>
  <c r="C9" i="78"/>
  <c r="C10" i="78"/>
  <c r="E10" i="78" s="1"/>
  <c r="C11" i="78"/>
  <c r="E12" i="78"/>
  <c r="C8" i="78"/>
  <c r="E8" i="78" s="1"/>
  <c r="A3" i="78"/>
  <c r="L39" i="78"/>
  <c r="J39" i="78"/>
  <c r="H39" i="78"/>
  <c r="F39" i="78"/>
  <c r="D39" i="78"/>
  <c r="C39" i="78"/>
  <c r="S38" i="78"/>
  <c r="R38" i="78"/>
  <c r="Q38" i="78"/>
  <c r="P38" i="78"/>
  <c r="O38" i="78"/>
  <c r="K38" i="78"/>
  <c r="I38" i="78"/>
  <c r="M38" i="78" s="1"/>
  <c r="G38" i="78"/>
  <c r="E38" i="78"/>
  <c r="S37" i="78"/>
  <c r="R37" i="78"/>
  <c r="Q37" i="78"/>
  <c r="P37" i="78"/>
  <c r="O37" i="78"/>
  <c r="K37" i="78"/>
  <c r="I37" i="78"/>
  <c r="M37" i="78" s="1"/>
  <c r="G37" i="78"/>
  <c r="E37" i="78"/>
  <c r="S36" i="78"/>
  <c r="R36" i="78"/>
  <c r="Q36" i="78"/>
  <c r="P36" i="78"/>
  <c r="O36" i="78"/>
  <c r="M36" i="78"/>
  <c r="K36" i="78"/>
  <c r="I36" i="78"/>
  <c r="G36" i="78"/>
  <c r="E36" i="78"/>
  <c r="S35" i="78"/>
  <c r="R35" i="78"/>
  <c r="Q35" i="78"/>
  <c r="P35" i="78"/>
  <c r="O35" i="78"/>
  <c r="K35" i="78"/>
  <c r="I35" i="78"/>
  <c r="M35" i="78" s="1"/>
  <c r="G35" i="78"/>
  <c r="E35" i="78"/>
  <c r="S34" i="78"/>
  <c r="R34" i="78"/>
  <c r="Q34" i="78"/>
  <c r="P34" i="78"/>
  <c r="O34" i="78"/>
  <c r="K34" i="78"/>
  <c r="I34" i="78"/>
  <c r="M34" i="78" s="1"/>
  <c r="G34" i="78"/>
  <c r="E34" i="78"/>
  <c r="S33" i="78"/>
  <c r="R33" i="78"/>
  <c r="Q33" i="78"/>
  <c r="P33" i="78"/>
  <c r="O33" i="78"/>
  <c r="K33" i="78"/>
  <c r="I33" i="78"/>
  <c r="M33" i="78" s="1"/>
  <c r="G33" i="78"/>
  <c r="E33" i="78"/>
  <c r="S32" i="78"/>
  <c r="R32" i="78"/>
  <c r="Q32" i="78"/>
  <c r="P32" i="78"/>
  <c r="O32" i="78"/>
  <c r="M32" i="78"/>
  <c r="K32" i="78"/>
  <c r="I32" i="78"/>
  <c r="G32" i="78"/>
  <c r="E32" i="78"/>
  <c r="S31" i="78"/>
  <c r="R31" i="78"/>
  <c r="Q31" i="78"/>
  <c r="P31" i="78"/>
  <c r="O31" i="78"/>
  <c r="K31" i="78"/>
  <c r="I31" i="78"/>
  <c r="M31" i="78" s="1"/>
  <c r="G31" i="78"/>
  <c r="E31" i="78"/>
  <c r="S30" i="78"/>
  <c r="R30" i="78"/>
  <c r="Q30" i="78"/>
  <c r="P30" i="78"/>
  <c r="O30" i="78"/>
  <c r="M30" i="78"/>
  <c r="K30" i="78"/>
  <c r="I30" i="78"/>
  <c r="G30" i="78"/>
  <c r="E30" i="78"/>
  <c r="S29" i="78"/>
  <c r="R29" i="78"/>
  <c r="Q29" i="78"/>
  <c r="P29" i="78"/>
  <c r="O29" i="78"/>
  <c r="K29" i="78"/>
  <c r="K39" i="78" s="1"/>
  <c r="I29" i="78"/>
  <c r="I39" i="78" s="1"/>
  <c r="G29" i="78"/>
  <c r="G39" i="78" s="1"/>
  <c r="E29" i="78"/>
  <c r="E39" i="78" s="1"/>
  <c r="L24" i="78"/>
  <c r="J24" i="78"/>
  <c r="S24" i="78" s="1"/>
  <c r="H24" i="78"/>
  <c r="K24" i="78" s="1"/>
  <c r="F24" i="78"/>
  <c r="I24" i="78" s="1"/>
  <c r="M24" i="78" s="1"/>
  <c r="D24" i="78"/>
  <c r="P24" i="78" s="1"/>
  <c r="C24" i="78"/>
  <c r="E24" i="78" s="1"/>
  <c r="S23" i="78"/>
  <c r="R23" i="78"/>
  <c r="Q23" i="78"/>
  <c r="P23" i="78"/>
  <c r="O23" i="78"/>
  <c r="K23" i="78"/>
  <c r="I23" i="78"/>
  <c r="M23" i="78" s="1"/>
  <c r="G23" i="78"/>
  <c r="E23" i="78"/>
  <c r="S22" i="78"/>
  <c r="R22" i="78"/>
  <c r="Q22" i="78"/>
  <c r="P22" i="78"/>
  <c r="O22" i="78"/>
  <c r="K22" i="78"/>
  <c r="I22" i="78"/>
  <c r="M22" i="78" s="1"/>
  <c r="G22" i="78"/>
  <c r="E22" i="78"/>
  <c r="L21" i="78"/>
  <c r="J21" i="78"/>
  <c r="S21" i="78" s="1"/>
  <c r="H21" i="78"/>
  <c r="K21" i="78" s="1"/>
  <c r="F21" i="78"/>
  <c r="I21" i="78" s="1"/>
  <c r="M21" i="78" s="1"/>
  <c r="D21" i="78"/>
  <c r="P21" i="78" s="1"/>
  <c r="C21" i="78"/>
  <c r="E21" i="78" s="1"/>
  <c r="S20" i="78"/>
  <c r="R20" i="78"/>
  <c r="Q20" i="78"/>
  <c r="P20" i="78"/>
  <c r="O20" i="78"/>
  <c r="K20" i="78"/>
  <c r="I20" i="78"/>
  <c r="M20" i="78" s="1"/>
  <c r="G20" i="78"/>
  <c r="E20" i="78"/>
  <c r="S19" i="78"/>
  <c r="R19" i="78"/>
  <c r="Q19" i="78"/>
  <c r="P19" i="78"/>
  <c r="O19" i="78"/>
  <c r="M19" i="78"/>
  <c r="K19" i="78"/>
  <c r="I19" i="78"/>
  <c r="G19" i="78"/>
  <c r="E19" i="78"/>
  <c r="L18" i="78"/>
  <c r="L28" i="78" s="1"/>
  <c r="J18" i="78"/>
  <c r="J28" i="78" s="1"/>
  <c r="H18" i="78"/>
  <c r="H28" i="78" s="1"/>
  <c r="F18" i="78"/>
  <c r="F28" i="78" s="1"/>
  <c r="D18" i="78"/>
  <c r="D28" i="78" s="1"/>
  <c r="C18" i="78"/>
  <c r="C28" i="78" s="1"/>
  <c r="R13" i="78"/>
  <c r="K13" i="78"/>
  <c r="S13" i="78"/>
  <c r="I13" i="78"/>
  <c r="M13" i="78" s="1"/>
  <c r="Q13" i="78"/>
  <c r="R11" i="78"/>
  <c r="K11" i="78"/>
  <c r="I11" i="78"/>
  <c r="M11" i="78" s="1"/>
  <c r="Q11" i="78"/>
  <c r="O10" i="78"/>
  <c r="R9" i="78"/>
  <c r="O9" i="78"/>
  <c r="S9" i="78"/>
  <c r="I9" i="78"/>
  <c r="M9" i="78" s="1"/>
  <c r="K9" i="78"/>
  <c r="Q9" i="78"/>
  <c r="E9" i="78"/>
  <c r="P9" i="78"/>
  <c r="R8" i="78"/>
  <c r="O8" i="78"/>
  <c r="J14" i="78"/>
  <c r="H14" i="78"/>
  <c r="A12" i="60"/>
  <c r="B12" i="60"/>
  <c r="A14" i="60"/>
  <c r="B14" i="60"/>
  <c r="A15" i="60"/>
  <c r="B15" i="60"/>
  <c r="A17" i="60"/>
  <c r="B17" i="60"/>
  <c r="A18" i="60"/>
  <c r="B18" i="60"/>
  <c r="A19" i="60"/>
  <c r="B19" i="60"/>
  <c r="A20" i="60"/>
  <c r="B20" i="60"/>
  <c r="A21" i="60"/>
  <c r="B21" i="60"/>
  <c r="A22" i="60"/>
  <c r="B22" i="60"/>
  <c r="A23" i="60"/>
  <c r="B23" i="60"/>
  <c r="A24" i="60"/>
  <c r="B24" i="60"/>
  <c r="A25" i="60"/>
  <c r="B25" i="60"/>
  <c r="A26" i="60"/>
  <c r="B26" i="60"/>
  <c r="A27" i="60"/>
  <c r="B27" i="60"/>
  <c r="A28" i="60"/>
  <c r="B28" i="60"/>
  <c r="A29" i="60"/>
  <c r="B29" i="60"/>
  <c r="A30" i="60"/>
  <c r="B30" i="60"/>
  <c r="A31" i="60"/>
  <c r="B31" i="60"/>
  <c r="A32" i="60"/>
  <c r="B32" i="60"/>
  <c r="A33" i="60"/>
  <c r="B33" i="60"/>
  <c r="A34" i="60"/>
  <c r="B34" i="60"/>
  <c r="A35" i="60"/>
  <c r="B35" i="60"/>
  <c r="A36" i="60"/>
  <c r="B36" i="60"/>
  <c r="A37" i="60"/>
  <c r="B37" i="60"/>
  <c r="A38" i="60"/>
  <c r="B38" i="60"/>
  <c r="A39" i="60"/>
  <c r="B39" i="60"/>
  <c r="A40" i="60"/>
  <c r="B40" i="60"/>
  <c r="A41" i="60"/>
  <c r="B41" i="60"/>
  <c r="A43" i="60"/>
  <c r="B43" i="60"/>
  <c r="A44" i="60"/>
  <c r="B44" i="60"/>
  <c r="A45" i="60"/>
  <c r="B45" i="60"/>
  <c r="A46" i="60"/>
  <c r="B46" i="60"/>
  <c r="A47" i="60"/>
  <c r="B47" i="60"/>
  <c r="A48" i="60"/>
  <c r="B48" i="60"/>
  <c r="A49" i="60"/>
  <c r="B49" i="60"/>
  <c r="A50" i="60"/>
  <c r="A51" i="60"/>
  <c r="B51" i="60"/>
  <c r="A52" i="60"/>
  <c r="B52" i="60"/>
  <c r="A53" i="60"/>
  <c r="B53" i="60"/>
  <c r="A54" i="60"/>
  <c r="A55" i="60"/>
  <c r="B55" i="60"/>
  <c r="A56" i="60"/>
  <c r="B56" i="60"/>
  <c r="A57" i="60"/>
  <c r="B57" i="60"/>
  <c r="A58" i="60"/>
  <c r="B58" i="60"/>
  <c r="A59" i="60"/>
  <c r="B59" i="60"/>
  <c r="B11" i="60"/>
  <c r="A11" i="60"/>
  <c r="F49" i="79"/>
  <c r="F38" i="79"/>
  <c r="F37" i="79"/>
  <c r="M35" i="79"/>
  <c r="M34" i="79"/>
  <c r="K34" i="79"/>
  <c r="I35" i="79"/>
  <c r="I34" i="79"/>
  <c r="G35" i="79"/>
  <c r="G34" i="79"/>
  <c r="E35" i="79"/>
  <c r="E34" i="79"/>
  <c r="C35" i="79"/>
  <c r="C34" i="79"/>
  <c r="A3" i="79"/>
  <c r="K35" i="79"/>
  <c r="N29" i="79"/>
  <c r="M29" i="79"/>
  <c r="L29" i="79"/>
  <c r="K29" i="79"/>
  <c r="J29" i="79"/>
  <c r="I29" i="79"/>
  <c r="H29" i="79"/>
  <c r="G29" i="79"/>
  <c r="F29" i="79"/>
  <c r="E29" i="79"/>
  <c r="D29" i="79"/>
  <c r="C29" i="79"/>
  <c r="N18" i="79"/>
  <c r="N31" i="79" s="1"/>
  <c r="N38" i="79" s="1"/>
  <c r="N49" i="79" s="1"/>
  <c r="M18" i="79"/>
  <c r="M31" i="79" s="1"/>
  <c r="L18" i="79"/>
  <c r="L31" i="79" s="1"/>
  <c r="L38" i="79" s="1"/>
  <c r="L49" i="79" s="1"/>
  <c r="K18" i="79"/>
  <c r="K31" i="79" s="1"/>
  <c r="J18" i="79"/>
  <c r="J31" i="79" s="1"/>
  <c r="J38" i="79" s="1"/>
  <c r="J49" i="79" s="1"/>
  <c r="I18" i="79"/>
  <c r="I31" i="79" s="1"/>
  <c r="H18" i="79"/>
  <c r="H31" i="79" s="1"/>
  <c r="H38" i="79" s="1"/>
  <c r="H49" i="79" s="1"/>
  <c r="G18" i="79"/>
  <c r="G31" i="79" s="1"/>
  <c r="F18" i="79"/>
  <c r="F31" i="79" s="1"/>
  <c r="E18" i="79"/>
  <c r="E31" i="79" s="1"/>
  <c r="D18" i="79"/>
  <c r="D31" i="79" s="1"/>
  <c r="C18" i="79"/>
  <c r="C31" i="79" s="1"/>
  <c r="C32" i="80"/>
  <c r="C31" i="80"/>
  <c r="C28" i="80"/>
  <c r="F32" i="81"/>
  <c r="C32" i="81"/>
  <c r="C28" i="81"/>
  <c r="B45" i="49"/>
  <c r="B27" i="49"/>
  <c r="F51" i="66"/>
  <c r="F42" i="66"/>
  <c r="W48" i="66"/>
  <c r="W47" i="66"/>
  <c r="W39" i="66"/>
  <c r="W38" i="66"/>
  <c r="W29" i="66"/>
  <c r="F33" i="66" s="1"/>
  <c r="W28" i="66"/>
  <c r="W20" i="66"/>
  <c r="F23" i="66" s="1"/>
  <c r="W19" i="66"/>
  <c r="W21" i="66" s="1"/>
  <c r="U47" i="66"/>
  <c r="R47" i="66"/>
  <c r="S47" i="66" s="1"/>
  <c r="S49" i="66" s="1"/>
  <c r="O47" i="66"/>
  <c r="P47" i="66" s="1"/>
  <c r="P49" i="66" s="1"/>
  <c r="L47" i="66"/>
  <c r="M47" i="66" s="1"/>
  <c r="M49" i="66" s="1"/>
  <c r="U38" i="66"/>
  <c r="R38" i="66"/>
  <c r="O38" i="66"/>
  <c r="L38" i="66"/>
  <c r="U28" i="66"/>
  <c r="R28" i="66"/>
  <c r="O28" i="66"/>
  <c r="L28" i="66"/>
  <c r="I47" i="66"/>
  <c r="J47" i="66" s="1"/>
  <c r="J49" i="66" s="1"/>
  <c r="I38" i="66"/>
  <c r="I28" i="66"/>
  <c r="F47" i="66"/>
  <c r="F38" i="66"/>
  <c r="F28" i="66"/>
  <c r="C47" i="66"/>
  <c r="D47" i="66" s="1"/>
  <c r="C38" i="66"/>
  <c r="V47" i="66"/>
  <c r="V49" i="66" s="1"/>
  <c r="G47" i="66"/>
  <c r="G49" i="66" s="1"/>
  <c r="C28" i="66"/>
  <c r="U19" i="66"/>
  <c r="R19" i="66"/>
  <c r="O19" i="66"/>
  <c r="L19" i="66"/>
  <c r="I19" i="66"/>
  <c r="F19" i="66"/>
  <c r="C19" i="66"/>
  <c r="F14" i="66"/>
  <c r="V11" i="66"/>
  <c r="W11" i="66"/>
  <c r="W10" i="66"/>
  <c r="W9" i="66"/>
  <c r="U9" i="66"/>
  <c r="R9" i="66"/>
  <c r="O9" i="66"/>
  <c r="L9" i="66"/>
  <c r="I9" i="66"/>
  <c r="F9" i="66"/>
  <c r="C9" i="66"/>
  <c r="S10" i="78" l="1"/>
  <c r="R10" i="78"/>
  <c r="K12" i="78"/>
  <c r="K10" i="78"/>
  <c r="Q10" i="78"/>
  <c r="I10" i="78"/>
  <c r="M10" i="78" s="1"/>
  <c r="P10" i="78"/>
  <c r="I12" i="78"/>
  <c r="M12" i="78" s="1"/>
  <c r="D14" i="78"/>
  <c r="O11" i="78"/>
  <c r="O13" i="78"/>
  <c r="P11" i="78"/>
  <c r="O12" i="78"/>
  <c r="C14" i="78"/>
  <c r="E14" i="78"/>
  <c r="M8" i="78"/>
  <c r="S8" i="78"/>
  <c r="S11" i="78"/>
  <c r="S12" i="78"/>
  <c r="F14" i="78"/>
  <c r="R21" i="78"/>
  <c r="R24" i="78"/>
  <c r="M29" i="78"/>
  <c r="M39" i="78" s="1"/>
  <c r="Q21" i="78"/>
  <c r="Q24" i="78"/>
  <c r="G8" i="78"/>
  <c r="K8" i="78"/>
  <c r="P8" i="78"/>
  <c r="G9" i="78"/>
  <c r="G10" i="78"/>
  <c r="G11" i="78"/>
  <c r="G12" i="78"/>
  <c r="P12" i="78"/>
  <c r="G13" i="78"/>
  <c r="P13" i="78"/>
  <c r="O21" i="78"/>
  <c r="O24" i="78"/>
  <c r="G21" i="78"/>
  <c r="G24" i="78"/>
  <c r="D49" i="66"/>
  <c r="W49" i="66"/>
  <c r="K14" i="78" l="1"/>
  <c r="M14" i="78"/>
  <c r="I14" i="78"/>
  <c r="G14" i="78"/>
  <c r="A3" i="14" l="1"/>
  <c r="D6" i="68" l="1"/>
  <c r="C8" i="74"/>
  <c r="B8" i="74"/>
  <c r="H6" i="69"/>
  <c r="G6" i="69"/>
  <c r="F6" i="69"/>
  <c r="E6" i="69"/>
  <c r="D6" i="69"/>
  <c r="C6" i="69"/>
  <c r="C5" i="70"/>
  <c r="B5" i="70"/>
  <c r="L31" i="80" l="1"/>
  <c r="L32" i="80" s="1"/>
  <c r="J31" i="80"/>
  <c r="J32" i="80" s="1"/>
  <c r="H31" i="80"/>
  <c r="H32" i="80" s="1"/>
  <c r="F31" i="80"/>
  <c r="F32" i="80" s="1"/>
  <c r="D31" i="80"/>
  <c r="D32" i="80" s="1"/>
  <c r="A3" i="80"/>
  <c r="L28" i="80"/>
  <c r="J28" i="80"/>
  <c r="H28" i="80"/>
  <c r="F28" i="80"/>
  <c r="D28" i="80"/>
  <c r="S27" i="80"/>
  <c r="R27" i="80"/>
  <c r="Q27" i="80"/>
  <c r="P27" i="80"/>
  <c r="O27" i="80"/>
  <c r="M27" i="80"/>
  <c r="K27" i="80"/>
  <c r="I27" i="80"/>
  <c r="G27" i="80"/>
  <c r="E27" i="80"/>
  <c r="S26" i="80"/>
  <c r="R26" i="80"/>
  <c r="Q26" i="80"/>
  <c r="P26" i="80"/>
  <c r="O26" i="80"/>
  <c r="M26" i="80"/>
  <c r="K26" i="80"/>
  <c r="I26" i="80"/>
  <c r="G26" i="80"/>
  <c r="E26" i="80"/>
  <c r="S25" i="80"/>
  <c r="R25" i="80"/>
  <c r="Q25" i="80"/>
  <c r="P25" i="80"/>
  <c r="O25" i="80"/>
  <c r="M25" i="80"/>
  <c r="K25" i="80"/>
  <c r="I25" i="80"/>
  <c r="G25" i="80"/>
  <c r="E25" i="80"/>
  <c r="S24" i="80"/>
  <c r="R24" i="80"/>
  <c r="Q24" i="80"/>
  <c r="P24" i="80"/>
  <c r="O24" i="80"/>
  <c r="M24" i="80"/>
  <c r="K24" i="80"/>
  <c r="I24" i="80"/>
  <c r="G24" i="80"/>
  <c r="E24" i="80"/>
  <c r="S23" i="80"/>
  <c r="R23" i="80"/>
  <c r="Q23" i="80"/>
  <c r="P23" i="80"/>
  <c r="O23" i="80"/>
  <c r="M23" i="80"/>
  <c r="K23" i="80"/>
  <c r="I23" i="80"/>
  <c r="G23" i="80"/>
  <c r="E23" i="80"/>
  <c r="S22" i="80"/>
  <c r="R22" i="80"/>
  <c r="Q22" i="80"/>
  <c r="P22" i="80"/>
  <c r="O22" i="80"/>
  <c r="M22" i="80"/>
  <c r="K22" i="80"/>
  <c r="I22" i="80"/>
  <c r="G22" i="80"/>
  <c r="E22" i="80"/>
  <c r="S21" i="80"/>
  <c r="R21" i="80"/>
  <c r="Q21" i="80"/>
  <c r="P21" i="80"/>
  <c r="O21" i="80"/>
  <c r="M21" i="80"/>
  <c r="K21" i="80"/>
  <c r="I21" i="80"/>
  <c r="G21" i="80"/>
  <c r="E21" i="80"/>
  <c r="S20" i="80"/>
  <c r="R20" i="80"/>
  <c r="Q20" i="80"/>
  <c r="P20" i="80"/>
  <c r="O20" i="80"/>
  <c r="M20" i="80"/>
  <c r="K20" i="80"/>
  <c r="I20" i="80"/>
  <c r="G20" i="80"/>
  <c r="E20" i="80"/>
  <c r="S19" i="80"/>
  <c r="R19" i="80"/>
  <c r="Q19" i="80"/>
  <c r="P19" i="80"/>
  <c r="O19" i="80"/>
  <c r="M19" i="80"/>
  <c r="K19" i="80"/>
  <c r="I19" i="80"/>
  <c r="G19" i="80"/>
  <c r="E19" i="80"/>
  <c r="S18" i="80"/>
  <c r="R18" i="80"/>
  <c r="Q18" i="80"/>
  <c r="P18" i="80"/>
  <c r="O18" i="80"/>
  <c r="M18" i="80"/>
  <c r="K18" i="80"/>
  <c r="I18" i="80"/>
  <c r="G18" i="80"/>
  <c r="E18" i="80"/>
  <c r="S17" i="80"/>
  <c r="R17" i="80"/>
  <c r="Q17" i="80"/>
  <c r="P17" i="80"/>
  <c r="O17" i="80"/>
  <c r="M17" i="80"/>
  <c r="K17" i="80"/>
  <c r="I17" i="80"/>
  <c r="G17" i="80"/>
  <c r="E17" i="80"/>
  <c r="S16" i="80"/>
  <c r="R16" i="80"/>
  <c r="Q16" i="80"/>
  <c r="P16" i="80"/>
  <c r="O16" i="80"/>
  <c r="M16" i="80"/>
  <c r="K16" i="80"/>
  <c r="I16" i="80"/>
  <c r="G16" i="80"/>
  <c r="E16" i="80"/>
  <c r="S15" i="80"/>
  <c r="R15" i="80"/>
  <c r="Q15" i="80"/>
  <c r="P15" i="80"/>
  <c r="O15" i="80"/>
  <c r="M15" i="80"/>
  <c r="K15" i="80"/>
  <c r="I15" i="80"/>
  <c r="G15" i="80"/>
  <c r="E15" i="80"/>
  <c r="S14" i="80"/>
  <c r="R14" i="80"/>
  <c r="Q14" i="80"/>
  <c r="P14" i="80"/>
  <c r="O14" i="80"/>
  <c r="M14" i="80"/>
  <c r="K14" i="80"/>
  <c r="I14" i="80"/>
  <c r="G14" i="80"/>
  <c r="E14" i="80"/>
  <c r="S13" i="80"/>
  <c r="R13" i="80"/>
  <c r="Q13" i="80"/>
  <c r="P13" i="80"/>
  <c r="O13" i="80"/>
  <c r="M13" i="80"/>
  <c r="K13" i="80"/>
  <c r="I13" i="80"/>
  <c r="G13" i="80"/>
  <c r="E13" i="80"/>
  <c r="S12" i="80"/>
  <c r="R12" i="80"/>
  <c r="Q12" i="80"/>
  <c r="P12" i="80"/>
  <c r="O12" i="80"/>
  <c r="M12" i="80"/>
  <c r="K12" i="80"/>
  <c r="I12" i="80"/>
  <c r="G12" i="80"/>
  <c r="E12" i="80"/>
  <c r="S11" i="80"/>
  <c r="R11" i="80"/>
  <c r="Q11" i="80"/>
  <c r="P11" i="80"/>
  <c r="O11" i="80"/>
  <c r="M11" i="80"/>
  <c r="K11" i="80"/>
  <c r="I11" i="80"/>
  <c r="G11" i="80"/>
  <c r="E11" i="80"/>
  <c r="S10" i="80"/>
  <c r="R10" i="80"/>
  <c r="Q10" i="80"/>
  <c r="P10" i="80"/>
  <c r="O10" i="80"/>
  <c r="M10" i="80"/>
  <c r="K10" i="80"/>
  <c r="I10" i="80"/>
  <c r="G10" i="80"/>
  <c r="E10" i="80"/>
  <c r="S9" i="80"/>
  <c r="R9" i="80"/>
  <c r="Q9" i="80"/>
  <c r="P9" i="80"/>
  <c r="O9" i="80"/>
  <c r="M9" i="80"/>
  <c r="M28" i="80" s="1"/>
  <c r="K9" i="80"/>
  <c r="K28" i="80" s="1"/>
  <c r="I9" i="80"/>
  <c r="I28" i="80" s="1"/>
  <c r="G9" i="80"/>
  <c r="G28" i="80" s="1"/>
  <c r="E9" i="80"/>
  <c r="E28" i="80" s="1"/>
  <c r="A3" i="81"/>
  <c r="L31" i="81"/>
  <c r="J31" i="81"/>
  <c r="J32" i="81" s="1"/>
  <c r="H31" i="81"/>
  <c r="H32" i="81" s="1"/>
  <c r="F31" i="81"/>
  <c r="D31" i="81"/>
  <c r="C31" i="81"/>
  <c r="L28" i="81"/>
  <c r="J28" i="81"/>
  <c r="H28" i="81"/>
  <c r="F28" i="81"/>
  <c r="D28" i="81"/>
  <c r="S27" i="81"/>
  <c r="R27" i="81"/>
  <c r="Q27" i="81"/>
  <c r="P27" i="81"/>
  <c r="O27" i="81"/>
  <c r="M27" i="81"/>
  <c r="K27" i="81"/>
  <c r="I27" i="81"/>
  <c r="G27" i="81"/>
  <c r="E27" i="81"/>
  <c r="S26" i="81"/>
  <c r="R26" i="81"/>
  <c r="Q26" i="81"/>
  <c r="P26" i="81"/>
  <c r="O26" i="81"/>
  <c r="M26" i="81"/>
  <c r="K26" i="81"/>
  <c r="I26" i="81"/>
  <c r="G26" i="81"/>
  <c r="E26" i="81"/>
  <c r="S25" i="81"/>
  <c r="R25" i="81"/>
  <c r="Q25" i="81"/>
  <c r="P25" i="81"/>
  <c r="O25" i="81"/>
  <c r="M25" i="81"/>
  <c r="K25" i="81"/>
  <c r="I25" i="81"/>
  <c r="G25" i="81"/>
  <c r="E25" i="81"/>
  <c r="S24" i="81"/>
  <c r="R24" i="81"/>
  <c r="Q24" i="81"/>
  <c r="P24" i="81"/>
  <c r="O24" i="81"/>
  <c r="M24" i="81"/>
  <c r="K24" i="81"/>
  <c r="I24" i="81"/>
  <c r="G24" i="81"/>
  <c r="E24" i="81"/>
  <c r="S23" i="81"/>
  <c r="R23" i="81"/>
  <c r="Q23" i="81"/>
  <c r="P23" i="81"/>
  <c r="O23" i="81"/>
  <c r="M23" i="81"/>
  <c r="K23" i="81"/>
  <c r="I23" i="81"/>
  <c r="G23" i="81"/>
  <c r="E23" i="81"/>
  <c r="S22" i="81"/>
  <c r="R22" i="81"/>
  <c r="Q22" i="81"/>
  <c r="P22" i="81"/>
  <c r="O22" i="81"/>
  <c r="M22" i="81"/>
  <c r="K22" i="81"/>
  <c r="I22" i="81"/>
  <c r="G22" i="81"/>
  <c r="E22" i="81"/>
  <c r="S21" i="81"/>
  <c r="R21" i="81"/>
  <c r="Q21" i="81"/>
  <c r="P21" i="81"/>
  <c r="O21" i="81"/>
  <c r="M21" i="81"/>
  <c r="K21" i="81"/>
  <c r="I21" i="81"/>
  <c r="G21" i="81"/>
  <c r="E21" i="81"/>
  <c r="S20" i="81"/>
  <c r="R20" i="81"/>
  <c r="Q20" i="81"/>
  <c r="P20" i="81"/>
  <c r="O20" i="81"/>
  <c r="M20" i="81"/>
  <c r="K20" i="81"/>
  <c r="I20" i="81"/>
  <c r="G20" i="81"/>
  <c r="E20" i="81"/>
  <c r="S19" i="81"/>
  <c r="R19" i="81"/>
  <c r="Q19" i="81"/>
  <c r="P19" i="81"/>
  <c r="O19" i="81"/>
  <c r="M19" i="81"/>
  <c r="K19" i="81"/>
  <c r="I19" i="81"/>
  <c r="G19" i="81"/>
  <c r="E19" i="81"/>
  <c r="S18" i="81"/>
  <c r="R18" i="81"/>
  <c r="Q18" i="81"/>
  <c r="P18" i="81"/>
  <c r="O18" i="81"/>
  <c r="M18" i="81"/>
  <c r="K18" i="81"/>
  <c r="I18" i="81"/>
  <c r="G18" i="81"/>
  <c r="E18" i="81"/>
  <c r="S17" i="81"/>
  <c r="R17" i="81"/>
  <c r="Q17" i="81"/>
  <c r="P17" i="81"/>
  <c r="O17" i="81"/>
  <c r="M17" i="81"/>
  <c r="K17" i="81"/>
  <c r="I17" i="81"/>
  <c r="G17" i="81"/>
  <c r="E17" i="81"/>
  <c r="S16" i="81"/>
  <c r="R16" i="81"/>
  <c r="Q16" i="81"/>
  <c r="P16" i="81"/>
  <c r="O16" i="81"/>
  <c r="M16" i="81"/>
  <c r="K16" i="81"/>
  <c r="I16" i="81"/>
  <c r="G16" i="81"/>
  <c r="E16" i="81"/>
  <c r="S15" i="81"/>
  <c r="R15" i="81"/>
  <c r="Q15" i="81"/>
  <c r="P15" i="81"/>
  <c r="O15" i="81"/>
  <c r="M15" i="81"/>
  <c r="K15" i="81"/>
  <c r="I15" i="81"/>
  <c r="G15" i="81"/>
  <c r="E15" i="81"/>
  <c r="S14" i="81"/>
  <c r="R14" i="81"/>
  <c r="Q14" i="81"/>
  <c r="P14" i="81"/>
  <c r="O14" i="81"/>
  <c r="M14" i="81"/>
  <c r="K14" i="81"/>
  <c r="I14" i="81"/>
  <c r="G14" i="81"/>
  <c r="E14" i="81"/>
  <c r="S13" i="81"/>
  <c r="R13" i="81"/>
  <c r="Q13" i="81"/>
  <c r="P13" i="81"/>
  <c r="O13" i="81"/>
  <c r="M13" i="81"/>
  <c r="K13" i="81"/>
  <c r="I13" i="81"/>
  <c r="G13" i="81"/>
  <c r="E13" i="81"/>
  <c r="S12" i="81"/>
  <c r="R12" i="81"/>
  <c r="Q12" i="81"/>
  <c r="P12" i="81"/>
  <c r="O12" i="81"/>
  <c r="M12" i="81"/>
  <c r="K12" i="81"/>
  <c r="I12" i="81"/>
  <c r="G12" i="81"/>
  <c r="E12" i="81"/>
  <c r="S11" i="81"/>
  <c r="R11" i="81"/>
  <c r="Q11" i="81"/>
  <c r="P11" i="81"/>
  <c r="O11" i="81"/>
  <c r="M11" i="81"/>
  <c r="K11" i="81"/>
  <c r="I11" i="81"/>
  <c r="G11" i="81"/>
  <c r="E11" i="81"/>
  <c r="S10" i="81"/>
  <c r="R10" i="81"/>
  <c r="Q10" i="81"/>
  <c r="P10" i="81"/>
  <c r="O10" i="81"/>
  <c r="M10" i="81"/>
  <c r="K10" i="81"/>
  <c r="I10" i="81"/>
  <c r="G10" i="81"/>
  <c r="E10" i="81"/>
  <c r="S9" i="81"/>
  <c r="R9" i="81"/>
  <c r="Q9" i="81"/>
  <c r="P9" i="81"/>
  <c r="O9" i="81"/>
  <c r="M9" i="81"/>
  <c r="M28" i="81" s="1"/>
  <c r="K9" i="81"/>
  <c r="K28" i="81" s="1"/>
  <c r="I9" i="81"/>
  <c r="I28" i="81" s="1"/>
  <c r="G9" i="81"/>
  <c r="G28" i="81" s="1"/>
  <c r="E9" i="81"/>
  <c r="E28" i="81" s="1"/>
  <c r="L32" i="81" l="1"/>
  <c r="D32" i="81"/>
  <c r="N66" i="65" l="1"/>
  <c r="O66" i="65"/>
  <c r="P66" i="65"/>
  <c r="N50" i="65"/>
  <c r="N49" i="65"/>
  <c r="R50" i="65"/>
  <c r="Q50" i="65"/>
  <c r="Q51" i="65" s="1"/>
  <c r="P50" i="65"/>
  <c r="O50" i="65"/>
  <c r="O51" i="65" s="1"/>
  <c r="R49" i="65"/>
  <c r="R51" i="65" s="1"/>
  <c r="Q49" i="65"/>
  <c r="P49" i="65"/>
  <c r="P51" i="65" s="1"/>
  <c r="O49" i="65"/>
  <c r="B40" i="65"/>
  <c r="B41" i="65" s="1"/>
  <c r="B42" i="65" s="1"/>
  <c r="B43" i="65" s="1"/>
  <c r="B44" i="65" s="1"/>
  <c r="B45" i="65" s="1"/>
  <c r="B39" i="65"/>
  <c r="P46" i="65"/>
  <c r="O46" i="65"/>
  <c r="N46" i="65"/>
  <c r="M46" i="65"/>
  <c r="L46" i="65"/>
  <c r="K46" i="65"/>
  <c r="J46" i="65"/>
  <c r="I46" i="65"/>
  <c r="H46" i="65"/>
  <c r="G46" i="65"/>
  <c r="N51" i="65" l="1"/>
  <c r="C31" i="65"/>
  <c r="S15" i="65"/>
  <c r="D12" i="65"/>
  <c r="E12" i="65"/>
  <c r="F12" i="65"/>
  <c r="G12" i="65"/>
  <c r="H12" i="65"/>
  <c r="I12" i="65"/>
  <c r="J12" i="65"/>
  <c r="K12" i="65"/>
  <c r="L12" i="65"/>
  <c r="M12" i="65"/>
  <c r="N12" i="65"/>
  <c r="O12" i="65"/>
  <c r="P12" i="65"/>
  <c r="Q12" i="65"/>
  <c r="R12" i="65"/>
  <c r="C12" i="65"/>
  <c r="S11" i="65"/>
  <c r="B81" i="14"/>
  <c r="L18" i="27"/>
  <c r="L17" i="27"/>
  <c r="L16" i="27"/>
  <c r="L15" i="27"/>
  <c r="L14" i="27"/>
  <c r="L20" i="27" s="1"/>
  <c r="L13" i="27"/>
  <c r="L12" i="27"/>
  <c r="L11" i="27"/>
  <c r="L10" i="27"/>
  <c r="L9" i="27"/>
  <c r="L8" i="27"/>
  <c r="K8" i="27"/>
  <c r="K20" i="27" s="1"/>
  <c r="L7" i="27"/>
  <c r="J8" i="26"/>
  <c r="J7" i="26"/>
  <c r="L7" i="26"/>
  <c r="K44" i="26"/>
  <c r="L43" i="26"/>
  <c r="L42" i="26"/>
  <c r="L41" i="26"/>
  <c r="L40" i="26"/>
  <c r="L39" i="26"/>
  <c r="L38" i="26"/>
  <c r="L35" i="26"/>
  <c r="L34" i="26"/>
  <c r="L33" i="26"/>
  <c r="L32" i="26"/>
  <c r="L31" i="26"/>
  <c r="L30" i="26"/>
  <c r="L29" i="26"/>
  <c r="L28" i="26"/>
  <c r="L27" i="26"/>
  <c r="L26" i="26"/>
  <c r="L44" i="26" s="1"/>
  <c r="K25" i="26"/>
  <c r="L24" i="26"/>
  <c r="L23" i="26"/>
  <c r="L22" i="26"/>
  <c r="L21" i="26"/>
  <c r="L20" i="26"/>
  <c r="L19" i="26"/>
  <c r="L16" i="26"/>
  <c r="L15" i="26"/>
  <c r="L14" i="26"/>
  <c r="L13" i="26"/>
  <c r="L12" i="26"/>
  <c r="L11" i="26"/>
  <c r="L10" i="26"/>
  <c r="L9" i="26"/>
  <c r="L8" i="26"/>
  <c r="L25" i="26"/>
  <c r="L7" i="25"/>
  <c r="K20" i="25"/>
  <c r="K22" i="25" s="1"/>
  <c r="L19" i="25"/>
  <c r="L18" i="25"/>
  <c r="L17" i="25"/>
  <c r="L20" i="25" s="1"/>
  <c r="L22" i="25" s="1"/>
  <c r="K16" i="25"/>
  <c r="L15" i="25"/>
  <c r="L14" i="25"/>
  <c r="L13" i="25"/>
  <c r="L12" i="25"/>
  <c r="L11" i="25"/>
  <c r="L10" i="25"/>
  <c r="L9" i="25"/>
  <c r="L16" i="25" s="1"/>
  <c r="L8" i="25"/>
  <c r="S12" i="65" l="1"/>
  <c r="O52" i="15"/>
  <c r="N6" i="15"/>
  <c r="C11" i="71" l="1"/>
  <c r="D11" i="71" s="1"/>
  <c r="V38" i="66"/>
  <c r="V40" i="66" s="1"/>
  <c r="S38" i="66"/>
  <c r="S40" i="66" s="1"/>
  <c r="P38" i="66"/>
  <c r="P40" i="66" s="1"/>
  <c r="M38" i="66"/>
  <c r="M40" i="66" s="1"/>
  <c r="J38" i="66"/>
  <c r="J40" i="66" s="1"/>
  <c r="G38" i="66"/>
  <c r="G40" i="66" s="1"/>
  <c r="D38" i="66"/>
  <c r="D40" i="66" s="1"/>
  <c r="V28" i="66"/>
  <c r="V30" i="66" s="1"/>
  <c r="S28" i="66"/>
  <c r="S30" i="66" s="1"/>
  <c r="P28" i="66"/>
  <c r="P30" i="66" s="1"/>
  <c r="M28" i="66"/>
  <c r="M30" i="66" s="1"/>
  <c r="J28" i="66"/>
  <c r="J30" i="66" s="1"/>
  <c r="G28" i="66"/>
  <c r="G30" i="66" s="1"/>
  <c r="D28" i="66"/>
  <c r="W30" i="66" l="1"/>
  <c r="D30" i="66"/>
  <c r="W40" i="66"/>
  <c r="H25" i="70" l="1"/>
  <c r="G25" i="70"/>
  <c r="F25" i="70"/>
  <c r="E25" i="70"/>
  <c r="D25" i="70"/>
  <c r="C25" i="70"/>
  <c r="B25" i="70"/>
  <c r="B21" i="70"/>
  <c r="C21" i="70"/>
  <c r="D21" i="70"/>
  <c r="E21" i="70"/>
  <c r="F21" i="70"/>
  <c r="G21" i="70"/>
  <c r="H21" i="70"/>
  <c r="B22" i="70"/>
  <c r="C22" i="70"/>
  <c r="D22" i="70"/>
  <c r="E22" i="70"/>
  <c r="F22" i="70"/>
  <c r="G22" i="70"/>
  <c r="H22" i="70"/>
  <c r="B23" i="70"/>
  <c r="C23" i="70"/>
  <c r="D23" i="70"/>
  <c r="E23" i="70"/>
  <c r="F23" i="70"/>
  <c r="G23" i="70"/>
  <c r="H23" i="70"/>
  <c r="C20" i="70"/>
  <c r="D20" i="70"/>
  <c r="E20" i="70"/>
  <c r="F20" i="70"/>
  <c r="G20" i="70"/>
  <c r="H20" i="70"/>
  <c r="B20" i="70"/>
  <c r="N73" i="9"/>
  <c r="M73" i="9"/>
  <c r="L73" i="9"/>
  <c r="K73" i="9"/>
  <c r="J73" i="9"/>
  <c r="I73" i="9"/>
  <c r="H73" i="9"/>
  <c r="H68" i="9"/>
  <c r="I68" i="9"/>
  <c r="J68" i="9"/>
  <c r="K68" i="9"/>
  <c r="L68" i="9"/>
  <c r="M68" i="9"/>
  <c r="N68" i="9"/>
  <c r="H69" i="9"/>
  <c r="I69" i="9"/>
  <c r="J69" i="9"/>
  <c r="K69" i="9"/>
  <c r="L69" i="9"/>
  <c r="M69" i="9"/>
  <c r="N69" i="9"/>
  <c r="H70" i="9"/>
  <c r="I70" i="9"/>
  <c r="J70" i="9"/>
  <c r="K70" i="9"/>
  <c r="L70" i="9"/>
  <c r="M70" i="9"/>
  <c r="N70" i="9"/>
  <c r="H71" i="9"/>
  <c r="I71" i="9"/>
  <c r="J71" i="9"/>
  <c r="K71" i="9"/>
  <c r="L71" i="9"/>
  <c r="M71" i="9"/>
  <c r="N71" i="9"/>
  <c r="I67" i="9"/>
  <c r="J67" i="9"/>
  <c r="K67" i="9"/>
  <c r="L67" i="9"/>
  <c r="M67" i="9"/>
  <c r="N67" i="9"/>
  <c r="H67" i="9"/>
  <c r="D11" i="14" l="1"/>
  <c r="F11" i="14" s="1"/>
  <c r="D10" i="14"/>
  <c r="F10" i="14" s="1"/>
  <c r="F9" i="14" s="1"/>
  <c r="H48" i="69"/>
  <c r="G48" i="69"/>
  <c r="F48" i="69"/>
  <c r="E48" i="69"/>
  <c r="A3" i="73" l="1"/>
  <c r="A3" i="72"/>
  <c r="A3" i="15"/>
  <c r="A3" i="49"/>
  <c r="A3" i="71"/>
  <c r="A3" i="66"/>
  <c r="B3" i="65"/>
  <c r="A3" i="70"/>
  <c r="B3" i="64"/>
  <c r="A3" i="74" l="1"/>
  <c r="A3" i="7"/>
  <c r="C97" i="17"/>
  <c r="A3" i="68"/>
  <c r="A3" i="8" l="1"/>
  <c r="B50" i="60"/>
  <c r="A3" i="51"/>
  <c r="B92" i="74" l="1"/>
  <c r="C92" i="74"/>
  <c r="B93" i="74"/>
  <c r="C93" i="74"/>
  <c r="B94" i="74"/>
  <c r="C94" i="74"/>
  <c r="B95" i="74"/>
  <c r="C95" i="74"/>
  <c r="B96" i="74"/>
  <c r="C96" i="74"/>
  <c r="B97" i="74"/>
  <c r="C97" i="74"/>
  <c r="B98" i="74"/>
  <c r="C98" i="74"/>
  <c r="B99" i="74"/>
  <c r="C99" i="74"/>
  <c r="B100" i="74"/>
  <c r="C100" i="74"/>
  <c r="B101" i="74"/>
  <c r="C101" i="74"/>
  <c r="B102" i="74"/>
  <c r="C102" i="74"/>
  <c r="C91" i="74"/>
  <c r="B91" i="74"/>
  <c r="B64" i="74"/>
  <c r="C64" i="74"/>
  <c r="B65" i="74"/>
  <c r="C65" i="74"/>
  <c r="B66" i="74"/>
  <c r="C66" i="74"/>
  <c r="B67" i="74"/>
  <c r="C67" i="74"/>
  <c r="B68" i="74"/>
  <c r="C68" i="74"/>
  <c r="B69" i="74"/>
  <c r="C69" i="74"/>
  <c r="B70" i="74"/>
  <c r="C70" i="74"/>
  <c r="B71" i="74"/>
  <c r="C71" i="74"/>
  <c r="B72" i="74"/>
  <c r="C72" i="74"/>
  <c r="B73" i="74"/>
  <c r="C73" i="74"/>
  <c r="B74" i="74"/>
  <c r="C74" i="74"/>
  <c r="B75" i="74"/>
  <c r="C75" i="74"/>
  <c r="B76" i="74"/>
  <c r="C76" i="74"/>
  <c r="B77" i="74"/>
  <c r="C77" i="74"/>
  <c r="B78" i="74"/>
  <c r="C78" i="74"/>
  <c r="B79" i="74"/>
  <c r="C79" i="74"/>
  <c r="C63" i="74"/>
  <c r="B63" i="74"/>
  <c r="K29" i="74"/>
  <c r="K28" i="74"/>
  <c r="K27" i="74"/>
  <c r="K26" i="74"/>
  <c r="K25" i="74"/>
  <c r="K24" i="74"/>
  <c r="K23" i="74"/>
  <c r="K22" i="74"/>
  <c r="K21" i="74"/>
  <c r="K30" i="74" s="1"/>
  <c r="K31" i="74" s="1"/>
  <c r="B28" i="74"/>
  <c r="B27" i="74"/>
  <c r="B26" i="74"/>
  <c r="B25" i="74"/>
  <c r="B24" i="74"/>
  <c r="B23" i="74"/>
  <c r="B22" i="74"/>
  <c r="B21" i="74"/>
  <c r="L11" i="74"/>
  <c r="L10" i="74"/>
  <c r="L9" i="74"/>
  <c r="L12" i="74" s="1"/>
  <c r="L14" i="74" s="1"/>
  <c r="L8" i="74"/>
  <c r="K11" i="74"/>
  <c r="K10" i="74"/>
  <c r="K9" i="74"/>
  <c r="K8" i="74"/>
  <c r="C14" i="74"/>
  <c r="C13" i="74"/>
  <c r="C12" i="74"/>
  <c r="C11" i="74"/>
  <c r="C10" i="74"/>
  <c r="D10" i="74" s="1"/>
  <c r="C9" i="74"/>
  <c r="B14" i="74"/>
  <c r="B13" i="74"/>
  <c r="B12" i="74"/>
  <c r="B11" i="74"/>
  <c r="B10" i="74"/>
  <c r="B9" i="74"/>
  <c r="D12" i="74"/>
  <c r="M11" i="74"/>
  <c r="B6" i="7"/>
  <c r="B9" i="7" s="1"/>
  <c r="B25" i="72"/>
  <c r="B20" i="72"/>
  <c r="B24" i="72"/>
  <c r="B23" i="72"/>
  <c r="B22" i="72"/>
  <c r="B21" i="72"/>
  <c r="B11" i="72"/>
  <c r="B10" i="72"/>
  <c r="B8" i="72"/>
  <c r="B7" i="72"/>
  <c r="B29" i="74" l="1"/>
  <c r="B30" i="74" s="1"/>
  <c r="M10" i="74"/>
  <c r="M9" i="74"/>
  <c r="M8" i="74"/>
  <c r="K12" i="74"/>
  <c r="K13" i="74" s="1"/>
  <c r="C15" i="74"/>
  <c r="C17" i="74" s="1"/>
  <c r="D14" i="74"/>
  <c r="D13" i="74"/>
  <c r="D11" i="74"/>
  <c r="B15" i="74"/>
  <c r="D9" i="74"/>
  <c r="L13" i="74"/>
  <c r="D8" i="74"/>
  <c r="B16" i="74" l="1"/>
  <c r="B17" i="74"/>
  <c r="M12" i="74"/>
  <c r="K14" i="74"/>
  <c r="M13" i="74"/>
  <c r="C16" i="74"/>
  <c r="D15" i="74"/>
  <c r="D16" i="74" l="1"/>
  <c r="B39" i="49"/>
  <c r="K58" i="15"/>
  <c r="R45" i="15"/>
  <c r="Q45" i="15"/>
  <c r="P45" i="15"/>
  <c r="N7" i="15"/>
  <c r="O7" i="15"/>
  <c r="P7" i="15"/>
  <c r="Q7" i="15"/>
  <c r="R7" i="15"/>
  <c r="N8" i="15"/>
  <c r="O8" i="15"/>
  <c r="P8" i="15"/>
  <c r="Q8" i="15"/>
  <c r="R8" i="15"/>
  <c r="N9" i="15"/>
  <c r="O9" i="15"/>
  <c r="P9" i="15"/>
  <c r="Q9" i="15"/>
  <c r="R9" i="15"/>
  <c r="N10" i="15"/>
  <c r="O10" i="15"/>
  <c r="P10" i="15"/>
  <c r="Q10" i="15"/>
  <c r="R10" i="15"/>
  <c r="N11" i="15"/>
  <c r="O11" i="15"/>
  <c r="P11" i="15"/>
  <c r="Q11" i="15"/>
  <c r="R11" i="15"/>
  <c r="N12" i="15"/>
  <c r="O12" i="15"/>
  <c r="P12" i="15"/>
  <c r="Q12" i="15"/>
  <c r="R12" i="15"/>
  <c r="N13" i="15"/>
  <c r="O13" i="15"/>
  <c r="P13" i="15"/>
  <c r="Q13" i="15"/>
  <c r="R13" i="15"/>
  <c r="N14" i="15"/>
  <c r="O14" i="15"/>
  <c r="P14" i="15"/>
  <c r="Q14" i="15"/>
  <c r="R14" i="15"/>
  <c r="N15" i="15"/>
  <c r="O15" i="15"/>
  <c r="P15" i="15"/>
  <c r="Q15" i="15"/>
  <c r="R15" i="15"/>
  <c r="N16" i="15"/>
  <c r="O16" i="15"/>
  <c r="P16" i="15"/>
  <c r="Q16" i="15"/>
  <c r="R16" i="15"/>
  <c r="N17" i="15"/>
  <c r="O17" i="15"/>
  <c r="P17" i="15"/>
  <c r="Q17" i="15"/>
  <c r="R17" i="15"/>
  <c r="N18" i="15"/>
  <c r="O18" i="15"/>
  <c r="P18" i="15"/>
  <c r="Q18" i="15"/>
  <c r="R18" i="15"/>
  <c r="N19" i="15"/>
  <c r="O19" i="15"/>
  <c r="P19" i="15"/>
  <c r="Q19" i="15"/>
  <c r="R19" i="15"/>
  <c r="N20" i="15"/>
  <c r="O20" i="15"/>
  <c r="P20" i="15"/>
  <c r="Q20" i="15"/>
  <c r="R20" i="15"/>
  <c r="N21" i="15"/>
  <c r="O21" i="15"/>
  <c r="P21" i="15"/>
  <c r="Q21" i="15"/>
  <c r="R21" i="15"/>
  <c r="N22" i="15"/>
  <c r="O22" i="15"/>
  <c r="P22" i="15"/>
  <c r="Q22" i="15"/>
  <c r="R22" i="15"/>
  <c r="N23" i="15"/>
  <c r="O23" i="15"/>
  <c r="P23" i="15"/>
  <c r="Q23" i="15"/>
  <c r="R23" i="15"/>
  <c r="N24" i="15"/>
  <c r="O24" i="15"/>
  <c r="P24" i="15"/>
  <c r="Q24" i="15"/>
  <c r="R24" i="15"/>
  <c r="N25" i="15"/>
  <c r="O25" i="15"/>
  <c r="P25" i="15"/>
  <c r="Q25" i="15"/>
  <c r="R25" i="15"/>
  <c r="N26" i="15"/>
  <c r="O26" i="15"/>
  <c r="P26" i="15"/>
  <c r="Q26" i="15"/>
  <c r="R26" i="15"/>
  <c r="N27" i="15"/>
  <c r="O27" i="15"/>
  <c r="P27" i="15"/>
  <c r="Q27" i="15"/>
  <c r="R27" i="15"/>
  <c r="N28" i="15"/>
  <c r="O28" i="15"/>
  <c r="P28" i="15"/>
  <c r="Q28" i="15"/>
  <c r="R28" i="15"/>
  <c r="N29" i="15"/>
  <c r="O29" i="15"/>
  <c r="P29" i="15"/>
  <c r="Q29" i="15"/>
  <c r="R29" i="15"/>
  <c r="N30" i="15"/>
  <c r="O30" i="15"/>
  <c r="P30" i="15"/>
  <c r="Q30" i="15"/>
  <c r="R30" i="15"/>
  <c r="N31" i="15"/>
  <c r="O31" i="15"/>
  <c r="P31" i="15"/>
  <c r="Q31" i="15"/>
  <c r="R31" i="15"/>
  <c r="N32" i="15"/>
  <c r="O32" i="15"/>
  <c r="P32" i="15"/>
  <c r="Q32" i="15"/>
  <c r="R32" i="15"/>
  <c r="N33" i="15"/>
  <c r="O33" i="15"/>
  <c r="P33" i="15"/>
  <c r="Q33" i="15"/>
  <c r="R33" i="15"/>
  <c r="N34" i="15"/>
  <c r="O34" i="15"/>
  <c r="P34" i="15"/>
  <c r="Q34" i="15"/>
  <c r="R34" i="15"/>
  <c r="N35" i="15"/>
  <c r="O35" i="15"/>
  <c r="P35" i="15"/>
  <c r="Q35" i="15"/>
  <c r="R35" i="15"/>
  <c r="N36" i="15"/>
  <c r="O36" i="15"/>
  <c r="P36" i="15"/>
  <c r="Q36" i="15"/>
  <c r="R36" i="15"/>
  <c r="N37" i="15"/>
  <c r="O37" i="15"/>
  <c r="P37" i="15"/>
  <c r="Q37" i="15"/>
  <c r="R37" i="15"/>
  <c r="N38" i="15"/>
  <c r="O38" i="15"/>
  <c r="P38" i="15"/>
  <c r="Q38" i="15"/>
  <c r="R38" i="15"/>
  <c r="N39" i="15"/>
  <c r="O39" i="15"/>
  <c r="P39" i="15"/>
  <c r="Q39" i="15"/>
  <c r="R39" i="15"/>
  <c r="N40" i="15"/>
  <c r="O40" i="15"/>
  <c r="P40" i="15"/>
  <c r="Q40" i="15"/>
  <c r="R40" i="15"/>
  <c r="N41" i="15"/>
  <c r="O41" i="15"/>
  <c r="P41" i="15"/>
  <c r="Q41" i="15"/>
  <c r="R41" i="15"/>
  <c r="N42" i="15"/>
  <c r="O42" i="15"/>
  <c r="P42" i="15"/>
  <c r="Q42" i="15"/>
  <c r="R42" i="15"/>
  <c r="N43" i="15"/>
  <c r="O43" i="15"/>
  <c r="P43" i="15"/>
  <c r="Q43" i="15"/>
  <c r="R43" i="15"/>
  <c r="R6" i="15"/>
  <c r="Q6" i="15"/>
  <c r="P6" i="15"/>
  <c r="O6" i="15"/>
  <c r="K43" i="15"/>
  <c r="L43" i="15" s="1"/>
  <c r="L42" i="15"/>
  <c r="L41" i="15"/>
  <c r="L40" i="15"/>
  <c r="L39" i="15"/>
  <c r="L38" i="15"/>
  <c r="L37" i="15"/>
  <c r="L35" i="15"/>
  <c r="L34" i="15"/>
  <c r="L33" i="15"/>
  <c r="L32" i="15"/>
  <c r="L31" i="15"/>
  <c r="L30" i="15"/>
  <c r="K29" i="15"/>
  <c r="L29" i="15" s="1"/>
  <c r="L28" i="15"/>
  <c r="L27" i="15"/>
  <c r="L26" i="15"/>
  <c r="L25" i="15"/>
  <c r="L24" i="15"/>
  <c r="L23" i="15"/>
  <c r="L22" i="15"/>
  <c r="L21" i="15"/>
  <c r="K20" i="15"/>
  <c r="L20" i="15" s="1"/>
  <c r="L19" i="15"/>
  <c r="L18" i="15"/>
  <c r="L17" i="15"/>
  <c r="L16" i="15"/>
  <c r="L15" i="15"/>
  <c r="L14" i="15"/>
  <c r="L13" i="15"/>
  <c r="L12" i="15"/>
  <c r="L11" i="15"/>
  <c r="L10" i="15"/>
  <c r="L9" i="15"/>
  <c r="L8" i="15"/>
  <c r="K7" i="15"/>
  <c r="L7" i="15" s="1"/>
  <c r="L6" i="15"/>
  <c r="L58" i="15"/>
  <c r="I58" i="15"/>
  <c r="G58" i="15"/>
  <c r="E58" i="15"/>
  <c r="B58" i="15"/>
  <c r="K36" i="15" l="1"/>
  <c r="K45" i="15" l="1"/>
  <c r="L45" i="15" s="1"/>
  <c r="L36" i="15"/>
  <c r="B38" i="49" l="1"/>
  <c r="B34" i="49"/>
  <c r="R58" i="15"/>
  <c r="J58" i="15"/>
  <c r="H58" i="15"/>
  <c r="O58" i="15"/>
  <c r="R56" i="15"/>
  <c r="Q56" i="15"/>
  <c r="P56" i="15"/>
  <c r="O56" i="15"/>
  <c r="N56" i="15"/>
  <c r="L56" i="15"/>
  <c r="J56" i="15"/>
  <c r="H56" i="15"/>
  <c r="F56" i="15"/>
  <c r="D56" i="15"/>
  <c r="R55" i="15"/>
  <c r="Q55" i="15"/>
  <c r="P55" i="15"/>
  <c r="O55" i="15"/>
  <c r="N55" i="15"/>
  <c r="L55" i="15"/>
  <c r="J55" i="15"/>
  <c r="H55" i="15"/>
  <c r="F55" i="15"/>
  <c r="D55" i="15"/>
  <c r="R54" i="15"/>
  <c r="Q54" i="15"/>
  <c r="P54" i="15"/>
  <c r="O54" i="15"/>
  <c r="N54" i="15"/>
  <c r="L54" i="15"/>
  <c r="J54" i="15"/>
  <c r="H54" i="15"/>
  <c r="F54" i="15"/>
  <c r="D54" i="15"/>
  <c r="R53" i="15"/>
  <c r="Q53" i="15"/>
  <c r="P53" i="15"/>
  <c r="O53" i="15"/>
  <c r="N53" i="15"/>
  <c r="L53" i="15"/>
  <c r="J53" i="15"/>
  <c r="H53" i="15"/>
  <c r="F53" i="15"/>
  <c r="D53" i="15"/>
  <c r="R52" i="15"/>
  <c r="Q52" i="15"/>
  <c r="P52" i="15"/>
  <c r="N52" i="15"/>
  <c r="L52" i="15"/>
  <c r="J52" i="15"/>
  <c r="H52" i="15"/>
  <c r="F52" i="15"/>
  <c r="D52" i="15"/>
  <c r="B37" i="49" s="1"/>
  <c r="R51" i="15"/>
  <c r="Q51" i="15"/>
  <c r="P51" i="15"/>
  <c r="O51" i="15"/>
  <c r="N51" i="15"/>
  <c r="L51" i="15"/>
  <c r="J51" i="15"/>
  <c r="H51" i="15"/>
  <c r="F51" i="15"/>
  <c r="D51" i="15"/>
  <c r="R50" i="15"/>
  <c r="Q50" i="15"/>
  <c r="P50" i="15"/>
  <c r="O50" i="15"/>
  <c r="N50" i="15"/>
  <c r="L50" i="15"/>
  <c r="J50" i="15"/>
  <c r="H50" i="15"/>
  <c r="F50" i="15"/>
  <c r="D50" i="15"/>
  <c r="B36" i="49" s="1"/>
  <c r="R49" i="15"/>
  <c r="Q49" i="15"/>
  <c r="P49" i="15"/>
  <c r="O49" i="15"/>
  <c r="N49" i="15"/>
  <c r="L49" i="15"/>
  <c r="J49" i="15"/>
  <c r="H49" i="15"/>
  <c r="F49" i="15"/>
  <c r="D49" i="15"/>
  <c r="R48" i="15"/>
  <c r="Q48" i="15"/>
  <c r="P48" i="15"/>
  <c r="O48" i="15"/>
  <c r="N48" i="15"/>
  <c r="L48" i="15"/>
  <c r="J48" i="15"/>
  <c r="H48" i="15"/>
  <c r="F48" i="15"/>
  <c r="D48" i="15"/>
  <c r="B35" i="49" s="1"/>
  <c r="B8" i="71"/>
  <c r="D41" i="71"/>
  <c r="B13" i="73" s="1"/>
  <c r="D30" i="71"/>
  <c r="D26" i="71"/>
  <c r="C26" i="71"/>
  <c r="D25" i="71"/>
  <c r="C25" i="71"/>
  <c r="D24" i="71"/>
  <c r="C24" i="71"/>
  <c r="D23" i="71"/>
  <c r="C23" i="71"/>
  <c r="D22" i="71"/>
  <c r="C22" i="71"/>
  <c r="B9" i="71"/>
  <c r="C8" i="71"/>
  <c r="B21" i="71" l="1"/>
  <c r="B46" i="49"/>
  <c r="F58" i="15"/>
  <c r="N58" i="15"/>
  <c r="Q58" i="15"/>
  <c r="P58" i="15"/>
  <c r="D58" i="15"/>
  <c r="C21" i="71"/>
  <c r="D21" i="71"/>
  <c r="B33" i="72"/>
  <c r="C24" i="70" l="1"/>
  <c r="C26" i="70" s="1"/>
  <c r="D24" i="70"/>
  <c r="D26" i="70" s="1"/>
  <c r="E24" i="70"/>
  <c r="E26" i="70" s="1"/>
  <c r="F24" i="70"/>
  <c r="F26" i="70" s="1"/>
  <c r="G24" i="70"/>
  <c r="G26" i="70" s="1"/>
  <c r="H24" i="70"/>
  <c r="H26" i="70" s="1"/>
  <c r="B24" i="70"/>
  <c r="B26" i="70" s="1"/>
  <c r="I25" i="70"/>
  <c r="I23" i="70"/>
  <c r="I22" i="70"/>
  <c r="I21" i="70"/>
  <c r="I20" i="70"/>
  <c r="I24" i="70" l="1"/>
  <c r="I26" i="70" s="1"/>
  <c r="E8" i="9" l="1"/>
  <c r="E13" i="9"/>
  <c r="E18" i="9"/>
  <c r="X18" i="9" l="1"/>
  <c r="W18" i="9"/>
  <c r="U18" i="9"/>
  <c r="T18" i="9"/>
  <c r="R18" i="9"/>
  <c r="Q18" i="9"/>
  <c r="O18" i="9"/>
  <c r="N18" i="9"/>
  <c r="L18" i="9"/>
  <c r="K18" i="9"/>
  <c r="I18" i="9"/>
  <c r="H18" i="9"/>
  <c r="F18" i="9"/>
  <c r="Y20" i="9"/>
  <c r="V20" i="9"/>
  <c r="S20" i="9"/>
  <c r="P20" i="9"/>
  <c r="M20" i="9"/>
  <c r="J20" i="9"/>
  <c r="G20" i="9"/>
  <c r="C20" i="9"/>
  <c r="B20" i="9"/>
  <c r="Y19" i="9"/>
  <c r="V19" i="9"/>
  <c r="S19" i="9"/>
  <c r="P19" i="9"/>
  <c r="M19" i="9"/>
  <c r="J19" i="9"/>
  <c r="G19" i="9"/>
  <c r="C19" i="9"/>
  <c r="B19" i="9"/>
  <c r="D19" i="9" l="1"/>
  <c r="D20" i="9"/>
  <c r="E55" i="69"/>
  <c r="D55" i="69"/>
  <c r="C55" i="69"/>
  <c r="H49" i="69"/>
  <c r="F49" i="69"/>
  <c r="E49" i="69"/>
  <c r="I45" i="69"/>
  <c r="F28" i="69"/>
  <c r="F43" i="69" s="1"/>
  <c r="F44" i="69" s="1"/>
  <c r="E28" i="69"/>
  <c r="E43" i="69" s="1"/>
  <c r="E44" i="69" s="1"/>
  <c r="I34" i="69"/>
  <c r="I33" i="69"/>
  <c r="H32" i="69"/>
  <c r="H28" i="69" s="1"/>
  <c r="G32" i="69"/>
  <c r="I32" i="69" s="1"/>
  <c r="F32" i="69"/>
  <c r="E32" i="69"/>
  <c r="D32" i="69"/>
  <c r="C32" i="69"/>
  <c r="C28" i="69" s="1"/>
  <c r="C43" i="69" s="1"/>
  <c r="C44" i="69" s="1"/>
  <c r="I31" i="69"/>
  <c r="I30" i="69"/>
  <c r="I29" i="69"/>
  <c r="D28" i="69"/>
  <c r="D43" i="69" s="1"/>
  <c r="D44" i="69" s="1"/>
  <c r="I23" i="69"/>
  <c r="I22" i="69"/>
  <c r="I21" i="69"/>
  <c r="I20" i="69"/>
  <c r="I19" i="69"/>
  <c r="I18" i="69"/>
  <c r="I17" i="69"/>
  <c r="I15" i="69"/>
  <c r="H14" i="69"/>
  <c r="H25" i="69" s="1"/>
  <c r="H26" i="69" s="1"/>
  <c r="G14" i="69"/>
  <c r="G25" i="69" s="1"/>
  <c r="F14" i="69"/>
  <c r="F25" i="69" s="1"/>
  <c r="F26" i="69" s="1"/>
  <c r="E14" i="69"/>
  <c r="E25" i="69" s="1"/>
  <c r="E26" i="69" s="1"/>
  <c r="D14" i="69"/>
  <c r="D25" i="69" s="1"/>
  <c r="D26" i="69" s="1"/>
  <c r="C14" i="69"/>
  <c r="C25" i="69" s="1"/>
  <c r="C26" i="69" s="1"/>
  <c r="G11" i="69"/>
  <c r="G12" i="69" s="1"/>
  <c r="F11" i="69"/>
  <c r="F57" i="69" s="1"/>
  <c r="E11" i="69"/>
  <c r="D11" i="69"/>
  <c r="C11" i="69"/>
  <c r="C12" i="69" s="1"/>
  <c r="I10" i="69"/>
  <c r="I8" i="69"/>
  <c r="I7" i="69"/>
  <c r="I6" i="69"/>
  <c r="G28" i="69" l="1"/>
  <c r="G43" i="69" s="1"/>
  <c r="G44" i="69" s="1"/>
  <c r="F59" i="69"/>
  <c r="F61" i="69" s="1"/>
  <c r="D57" i="69"/>
  <c r="D59" i="69" s="1"/>
  <c r="D61" i="69" s="1"/>
  <c r="D63" i="69" s="1"/>
  <c r="D12" i="69"/>
  <c r="I24" i="69"/>
  <c r="H43" i="69"/>
  <c r="H44" i="69" s="1"/>
  <c r="I9" i="69"/>
  <c r="H11" i="69"/>
  <c r="E57" i="69"/>
  <c r="E59" i="69" s="1"/>
  <c r="E61" i="69" s="1"/>
  <c r="I25" i="69"/>
  <c r="G26" i="69"/>
  <c r="C57" i="69"/>
  <c r="C59" i="69" s="1"/>
  <c r="C61" i="69" s="1"/>
  <c r="E12" i="69"/>
  <c r="F12" i="69"/>
  <c r="I14" i="69"/>
  <c r="I28" i="69" l="1"/>
  <c r="D62" i="69"/>
  <c r="F62" i="69"/>
  <c r="F63" i="69"/>
  <c r="I44" i="69"/>
  <c r="I43" i="69"/>
  <c r="G57" i="69"/>
  <c r="I26" i="69"/>
  <c r="I11" i="69"/>
  <c r="H12" i="69"/>
  <c r="I12" i="69" s="1"/>
  <c r="E62" i="69"/>
  <c r="E63" i="69"/>
  <c r="H57" i="69"/>
  <c r="C63" i="69"/>
  <c r="C62" i="69"/>
  <c r="B9" i="72" l="1"/>
  <c r="B13" i="72" s="1"/>
  <c r="H62" i="69"/>
  <c r="G59" i="69"/>
  <c r="G61" i="69" s="1"/>
  <c r="I57" i="69"/>
  <c r="I59" i="69" l="1"/>
  <c r="B9" i="51"/>
  <c r="B18" i="14" s="1"/>
  <c r="G62" i="69" l="1"/>
  <c r="I62" i="69" s="1"/>
  <c r="G63" i="69"/>
  <c r="I63" i="69" s="1"/>
  <c r="I61" i="69"/>
  <c r="B31" i="14" l="1"/>
  <c r="B30" i="14"/>
  <c r="C11" i="68"/>
  <c r="B11" i="68"/>
  <c r="B17" i="68" l="1"/>
  <c r="D34" i="14" l="1"/>
  <c r="E34" i="14" s="1"/>
  <c r="B69" i="14" s="1"/>
  <c r="D31" i="71"/>
  <c r="D17" i="26"/>
  <c r="D18" i="26"/>
  <c r="D36" i="26"/>
  <c r="D37" i="26"/>
  <c r="D38" i="26"/>
  <c r="D31" i="65" l="1"/>
  <c r="E31" i="65"/>
  <c r="F31" i="65"/>
  <c r="G31" i="65"/>
  <c r="H31" i="65"/>
  <c r="I31" i="65"/>
  <c r="J31" i="65"/>
  <c r="K31" i="65"/>
  <c r="L31" i="65"/>
  <c r="M31" i="65"/>
  <c r="N31" i="65"/>
  <c r="O31" i="65"/>
  <c r="P31" i="65"/>
  <c r="Q31" i="65"/>
  <c r="R31" i="65"/>
  <c r="V19" i="66" l="1"/>
  <c r="V21" i="66" s="1"/>
  <c r="S19" i="66"/>
  <c r="S21" i="66" s="1"/>
  <c r="P19" i="66"/>
  <c r="P21" i="66" s="1"/>
  <c r="M19" i="66"/>
  <c r="M21" i="66" s="1"/>
  <c r="J19" i="66"/>
  <c r="J21" i="66" s="1"/>
  <c r="G19" i="66"/>
  <c r="G21" i="66" s="1"/>
  <c r="D19" i="66"/>
  <c r="V9" i="66"/>
  <c r="S9" i="66"/>
  <c r="S11" i="66" s="1"/>
  <c r="P9" i="66"/>
  <c r="P11" i="66" s="1"/>
  <c r="M9" i="66"/>
  <c r="M11" i="66" s="1"/>
  <c r="J9" i="66"/>
  <c r="J11" i="66" s="1"/>
  <c r="G9" i="66"/>
  <c r="G11" i="66" s="1"/>
  <c r="D9" i="66"/>
  <c r="Q66" i="65"/>
  <c r="R66" i="65"/>
  <c r="D21" i="66" l="1"/>
  <c r="D11" i="66"/>
  <c r="S30" i="65" l="1"/>
  <c r="S29" i="65"/>
  <c r="S28" i="65"/>
  <c r="S27" i="65"/>
  <c r="S26" i="65"/>
  <c r="S25" i="65"/>
  <c r="S24" i="65"/>
  <c r="S23" i="65"/>
  <c r="S22" i="65"/>
  <c r="S21" i="65"/>
  <c r="S20" i="65"/>
  <c r="S19" i="65"/>
  <c r="S18" i="65"/>
  <c r="S17" i="65"/>
  <c r="S16" i="65"/>
  <c r="S10" i="65"/>
  <c r="S31" i="65" l="1"/>
  <c r="C9" i="31" l="1"/>
  <c r="C25" i="31" s="1"/>
  <c r="D9" i="31"/>
  <c r="E9" i="31"/>
  <c r="E25" i="31" s="1"/>
  <c r="F9" i="31"/>
  <c r="F25" i="31" s="1"/>
  <c r="G9" i="31"/>
  <c r="C15" i="31"/>
  <c r="D15" i="31"/>
  <c r="E15" i="31"/>
  <c r="F15" i="31"/>
  <c r="G15" i="31"/>
  <c r="G25" i="31" s="1"/>
  <c r="C27" i="31"/>
  <c r="C26" i="31" s="1"/>
  <c r="D27" i="31"/>
  <c r="D26" i="31" s="1"/>
  <c r="E27" i="31"/>
  <c r="E26" i="31" s="1"/>
  <c r="F27" i="31"/>
  <c r="F26" i="31" s="1"/>
  <c r="G27" i="31"/>
  <c r="G26" i="31" s="1"/>
  <c r="C33" i="31"/>
  <c r="C32" i="31" s="1"/>
  <c r="D33" i="31"/>
  <c r="D32" i="31" s="1"/>
  <c r="E33" i="31"/>
  <c r="E32" i="31" s="1"/>
  <c r="F33" i="31"/>
  <c r="F32" i="31" s="1"/>
  <c r="G33" i="31"/>
  <c r="G32" i="31" s="1"/>
  <c r="C51" i="31"/>
  <c r="D51" i="31"/>
  <c r="D67" i="31" s="1"/>
  <c r="E51" i="31"/>
  <c r="F51" i="31"/>
  <c r="G51" i="31"/>
  <c r="G67" i="31" s="1"/>
  <c r="C57" i="31"/>
  <c r="D57" i="31"/>
  <c r="E57" i="31"/>
  <c r="F57" i="31"/>
  <c r="G57" i="31"/>
  <c r="C67" i="31"/>
  <c r="C68" i="31"/>
  <c r="G68" i="31"/>
  <c r="C69" i="31"/>
  <c r="D69" i="31"/>
  <c r="D68" i="31" s="1"/>
  <c r="E69" i="31"/>
  <c r="E68" i="31" s="1"/>
  <c r="F69" i="31"/>
  <c r="G69" i="31"/>
  <c r="E74" i="31"/>
  <c r="C75" i="31"/>
  <c r="C74" i="31" s="1"/>
  <c r="D75" i="31"/>
  <c r="D74" i="31" s="1"/>
  <c r="E75" i="31"/>
  <c r="F75" i="31"/>
  <c r="F74" i="31" s="1"/>
  <c r="G75" i="31"/>
  <c r="G74" i="31" s="1"/>
  <c r="C94" i="31"/>
  <c r="C110" i="31" s="1"/>
  <c r="D94" i="31"/>
  <c r="E94" i="31"/>
  <c r="F94" i="31"/>
  <c r="G94" i="31"/>
  <c r="C100" i="31"/>
  <c r="D100" i="31"/>
  <c r="D110" i="31" s="1"/>
  <c r="E100" i="31"/>
  <c r="F100" i="31"/>
  <c r="G100" i="31"/>
  <c r="E110" i="31"/>
  <c r="D111" i="31"/>
  <c r="C112" i="31"/>
  <c r="C111" i="31" s="1"/>
  <c r="D112" i="31"/>
  <c r="E112" i="31"/>
  <c r="E111" i="31" s="1"/>
  <c r="F112" i="31"/>
  <c r="F111" i="31" s="1"/>
  <c r="G112" i="31"/>
  <c r="G111" i="31" s="1"/>
  <c r="F117" i="31"/>
  <c r="C118" i="31"/>
  <c r="C117" i="31" s="1"/>
  <c r="D118" i="31"/>
  <c r="D117" i="31" s="1"/>
  <c r="E118" i="31"/>
  <c r="E117" i="31" s="1"/>
  <c r="F118" i="31"/>
  <c r="G118" i="31"/>
  <c r="G117" i="31" s="1"/>
  <c r="C137" i="31"/>
  <c r="C153" i="31" s="1"/>
  <c r="D137" i="31"/>
  <c r="E137" i="31"/>
  <c r="E153" i="31" s="1"/>
  <c r="F137" i="31"/>
  <c r="G137" i="31"/>
  <c r="C143" i="31"/>
  <c r="D143" i="31"/>
  <c r="E143" i="31"/>
  <c r="F143" i="31"/>
  <c r="G143" i="31"/>
  <c r="F153" i="31"/>
  <c r="E154" i="31"/>
  <c r="C155" i="31"/>
  <c r="C154" i="31" s="1"/>
  <c r="D155" i="31"/>
  <c r="D154" i="31" s="1"/>
  <c r="E155" i="31"/>
  <c r="F155" i="31"/>
  <c r="F154" i="31" s="1"/>
  <c r="G155" i="31"/>
  <c r="G154" i="31" s="1"/>
  <c r="C160" i="31"/>
  <c r="C161" i="31"/>
  <c r="D161" i="31"/>
  <c r="D160" i="31" s="1"/>
  <c r="E161" i="31"/>
  <c r="E160" i="31" s="1"/>
  <c r="F161" i="31"/>
  <c r="G161" i="31"/>
  <c r="G160" i="31" s="1"/>
  <c r="C179" i="31"/>
  <c r="D179" i="31"/>
  <c r="E179" i="31"/>
  <c r="F179" i="31"/>
  <c r="G179" i="31"/>
  <c r="G195" i="31" s="1"/>
  <c r="C185" i="31"/>
  <c r="D185" i="31"/>
  <c r="E185" i="31"/>
  <c r="F185" i="31"/>
  <c r="G185" i="31"/>
  <c r="D195" i="31"/>
  <c r="E195" i="31"/>
  <c r="C197" i="31"/>
  <c r="C196" i="31" s="1"/>
  <c r="D197" i="31"/>
  <c r="D196" i="31" s="1"/>
  <c r="E197" i="31"/>
  <c r="E196" i="31" s="1"/>
  <c r="F197" i="31"/>
  <c r="F196" i="31" s="1"/>
  <c r="G197" i="31"/>
  <c r="G196" i="31" s="1"/>
  <c r="C203" i="31"/>
  <c r="C202" i="31" s="1"/>
  <c r="D203" i="31"/>
  <c r="D202" i="31" s="1"/>
  <c r="E203" i="31"/>
  <c r="E202" i="31" s="1"/>
  <c r="F203" i="31"/>
  <c r="F202" i="31" s="1"/>
  <c r="G203" i="31"/>
  <c r="G202" i="31" s="1"/>
  <c r="G221" i="31"/>
  <c r="C222" i="31"/>
  <c r="D222" i="31"/>
  <c r="E222" i="31"/>
  <c r="F222" i="31"/>
  <c r="G222" i="31"/>
  <c r="C223" i="31"/>
  <c r="D223" i="31"/>
  <c r="E223" i="31"/>
  <c r="F223" i="31"/>
  <c r="G223" i="31"/>
  <c r="C224" i="31"/>
  <c r="D224" i="31"/>
  <c r="E224" i="31"/>
  <c r="F224" i="31"/>
  <c r="G224" i="31"/>
  <c r="C225" i="31"/>
  <c r="D225" i="31"/>
  <c r="E225" i="31"/>
  <c r="F225" i="31"/>
  <c r="G225" i="31"/>
  <c r="C226" i="31"/>
  <c r="D226" i="31"/>
  <c r="E226" i="31"/>
  <c r="F226" i="31"/>
  <c r="G226" i="31"/>
  <c r="C228" i="31"/>
  <c r="D228" i="31"/>
  <c r="E228" i="31"/>
  <c r="F228" i="31"/>
  <c r="G228" i="31"/>
  <c r="C229" i="31"/>
  <c r="D229" i="31"/>
  <c r="E229" i="31"/>
  <c r="F229" i="31"/>
  <c r="G229" i="31"/>
  <c r="C230" i="31"/>
  <c r="D230" i="31"/>
  <c r="E230" i="31"/>
  <c r="F230" i="31"/>
  <c r="G230" i="31"/>
  <c r="C231" i="31"/>
  <c r="D231" i="31"/>
  <c r="E231" i="31"/>
  <c r="F231" i="31"/>
  <c r="G231" i="31"/>
  <c r="C232" i="31"/>
  <c r="D232" i="31"/>
  <c r="E232" i="31"/>
  <c r="F232" i="31"/>
  <c r="G232" i="31"/>
  <c r="C233" i="31"/>
  <c r="D233" i="31"/>
  <c r="E233" i="31"/>
  <c r="F233" i="31"/>
  <c r="G233" i="31"/>
  <c r="C234" i="31"/>
  <c r="D234" i="31"/>
  <c r="E234" i="31"/>
  <c r="F234" i="31"/>
  <c r="G234" i="31"/>
  <c r="C235" i="31"/>
  <c r="D235" i="31"/>
  <c r="E235" i="31"/>
  <c r="F235" i="31"/>
  <c r="G235" i="31"/>
  <c r="C236" i="31"/>
  <c r="D236" i="31"/>
  <c r="E236" i="31"/>
  <c r="F236" i="31"/>
  <c r="G236" i="31"/>
  <c r="C240" i="31"/>
  <c r="D240" i="31"/>
  <c r="E240" i="31"/>
  <c r="F240" i="31"/>
  <c r="G240" i="31"/>
  <c r="C241" i="31"/>
  <c r="D241" i="31"/>
  <c r="E241" i="31"/>
  <c r="F241" i="31"/>
  <c r="G241" i="31"/>
  <c r="C242" i="31"/>
  <c r="D242" i="31"/>
  <c r="E242" i="31"/>
  <c r="F242" i="31"/>
  <c r="G242" i="31"/>
  <c r="C243" i="31"/>
  <c r="D243" i="31"/>
  <c r="E243" i="31"/>
  <c r="F243" i="31"/>
  <c r="G243" i="31"/>
  <c r="C246" i="31"/>
  <c r="D246" i="31"/>
  <c r="E246" i="31"/>
  <c r="F246" i="31"/>
  <c r="G246" i="31"/>
  <c r="C247" i="31"/>
  <c r="D247" i="31"/>
  <c r="E247" i="31"/>
  <c r="F247" i="31"/>
  <c r="G247" i="31"/>
  <c r="C248" i="31"/>
  <c r="D248" i="31"/>
  <c r="E248" i="31"/>
  <c r="F248" i="31"/>
  <c r="G248" i="31"/>
  <c r="C249" i="31"/>
  <c r="D249" i="31"/>
  <c r="E249" i="31"/>
  <c r="F249" i="31"/>
  <c r="G249" i="31"/>
  <c r="C251" i="31"/>
  <c r="D251" i="31"/>
  <c r="E251" i="31"/>
  <c r="F251" i="31"/>
  <c r="G251" i="31"/>
  <c r="C252" i="31"/>
  <c r="D252" i="31"/>
  <c r="E252" i="31"/>
  <c r="F252" i="31"/>
  <c r="G252" i="31"/>
  <c r="C253" i="31"/>
  <c r="D253" i="31"/>
  <c r="E253" i="31"/>
  <c r="F253" i="31"/>
  <c r="G253" i="31"/>
  <c r="C255" i="31"/>
  <c r="D255" i="31"/>
  <c r="E255" i="31"/>
  <c r="F255" i="31"/>
  <c r="G255" i="31"/>
  <c r="C256" i="31"/>
  <c r="D256" i="31"/>
  <c r="E256" i="31"/>
  <c r="F256" i="31"/>
  <c r="G256" i="31"/>
  <c r="D238" i="31" l="1"/>
  <c r="D239" i="31"/>
  <c r="F227" i="31"/>
  <c r="C221" i="31"/>
  <c r="C195" i="31"/>
  <c r="C237" i="31" s="1"/>
  <c r="D153" i="31"/>
  <c r="D166" i="31" s="1"/>
  <c r="D170" i="31" s="1"/>
  <c r="D173" i="31" s="1"/>
  <c r="F67" i="31"/>
  <c r="D245" i="31"/>
  <c r="F245" i="31"/>
  <c r="C227" i="31"/>
  <c r="E67" i="31"/>
  <c r="E227" i="31"/>
  <c r="F195" i="31"/>
  <c r="F208" i="31" s="1"/>
  <c r="F212" i="31" s="1"/>
  <c r="F215" i="31" s="1"/>
  <c r="G153" i="31"/>
  <c r="G110" i="31"/>
  <c r="G123" i="31" s="1"/>
  <c r="G127" i="31" s="1"/>
  <c r="G130" i="31" s="1"/>
  <c r="F239" i="31"/>
  <c r="D208" i="31"/>
  <c r="D212" i="31" s="1"/>
  <c r="D215" i="31" s="1"/>
  <c r="G227" i="31"/>
  <c r="E123" i="31"/>
  <c r="E127" i="31" s="1"/>
  <c r="E130" i="31" s="1"/>
  <c r="F110" i="31"/>
  <c r="D227" i="31"/>
  <c r="C123" i="31"/>
  <c r="C127" i="31" s="1"/>
  <c r="C130" i="31" s="1"/>
  <c r="F244" i="31"/>
  <c r="E244" i="31"/>
  <c r="G238" i="31"/>
  <c r="C238" i="31"/>
  <c r="E38" i="31"/>
  <c r="E42" i="31" s="1"/>
  <c r="E237" i="31"/>
  <c r="E208" i="31"/>
  <c r="E212" i="31" s="1"/>
  <c r="E215" i="31" s="1"/>
  <c r="D80" i="31"/>
  <c r="D244" i="31"/>
  <c r="G208" i="31"/>
  <c r="G212" i="31" s="1"/>
  <c r="G215" i="31" s="1"/>
  <c r="E80" i="31"/>
  <c r="E84" i="31" s="1"/>
  <c r="E87" i="31" s="1"/>
  <c r="G244" i="31"/>
  <c r="C244" i="31"/>
  <c r="E238" i="31"/>
  <c r="C166" i="31"/>
  <c r="C170" i="31" s="1"/>
  <c r="C173" i="31" s="1"/>
  <c r="E245" i="31"/>
  <c r="E239" i="31"/>
  <c r="D221" i="31"/>
  <c r="D25" i="31"/>
  <c r="D38" i="31" s="1"/>
  <c r="D42" i="31" s="1"/>
  <c r="D45" i="31" s="1"/>
  <c r="F123" i="31"/>
  <c r="F127" i="31" s="1"/>
  <c r="F130" i="31" s="1"/>
  <c r="G245" i="31"/>
  <c r="C245" i="31"/>
  <c r="G239" i="31"/>
  <c r="C239" i="31"/>
  <c r="F221" i="31"/>
  <c r="F160" i="31"/>
  <c r="F166" i="31" s="1"/>
  <c r="F170" i="31" s="1"/>
  <c r="F173" i="31" s="1"/>
  <c r="E166" i="31"/>
  <c r="E170" i="31" s="1"/>
  <c r="E173" i="31" s="1"/>
  <c r="F68" i="31"/>
  <c r="F238" i="31" s="1"/>
  <c r="G80" i="31"/>
  <c r="G84" i="31" s="1"/>
  <c r="G87" i="31" s="1"/>
  <c r="C80" i="31"/>
  <c r="C84" i="31" s="1"/>
  <c r="C87" i="31" s="1"/>
  <c r="F38" i="31"/>
  <c r="F42" i="31" s="1"/>
  <c r="G166" i="31"/>
  <c r="G170" i="31" s="1"/>
  <c r="G173" i="31" s="1"/>
  <c r="E221" i="31"/>
  <c r="D84" i="31"/>
  <c r="G38" i="31"/>
  <c r="C38" i="31"/>
  <c r="F237" i="31"/>
  <c r="D123" i="31"/>
  <c r="D127" i="31" s="1"/>
  <c r="D130" i="31" s="1"/>
  <c r="C8" i="31"/>
  <c r="C50" i="31" s="1"/>
  <c r="D8" i="31"/>
  <c r="D50" i="31" s="1"/>
  <c r="E8" i="31"/>
  <c r="E50" i="31" s="1"/>
  <c r="F8" i="31"/>
  <c r="F50" i="31" s="1"/>
  <c r="G8" i="31"/>
  <c r="G50" i="31" s="1"/>
  <c r="G237" i="31" l="1"/>
  <c r="C208" i="31"/>
  <c r="C212" i="31" s="1"/>
  <c r="C215" i="31" s="1"/>
  <c r="E254" i="31"/>
  <c r="E45" i="31"/>
  <c r="E257" i="31" s="1"/>
  <c r="G136" i="31"/>
  <c r="G178" i="31" s="1"/>
  <c r="G220" i="31" s="1"/>
  <c r="G93" i="31"/>
  <c r="C136" i="31"/>
  <c r="C178" i="31" s="1"/>
  <c r="C220" i="31" s="1"/>
  <c r="C93" i="31"/>
  <c r="D237" i="31"/>
  <c r="E93" i="31"/>
  <c r="E136" i="31"/>
  <c r="E178" i="31" s="1"/>
  <c r="E220" i="31" s="1"/>
  <c r="E250" i="31"/>
  <c r="F80" i="31"/>
  <c r="F84" i="31" s="1"/>
  <c r="F87" i="31" s="1"/>
  <c r="F93" i="31"/>
  <c r="F136" i="31"/>
  <c r="F178" i="31" s="1"/>
  <c r="F220" i="31" s="1"/>
  <c r="D93" i="31"/>
  <c r="D136" i="31"/>
  <c r="D178" i="31" s="1"/>
  <c r="D220" i="31" s="1"/>
  <c r="G42" i="31"/>
  <c r="G250" i="31"/>
  <c r="F45" i="31"/>
  <c r="F254" i="31"/>
  <c r="D250" i="31"/>
  <c r="C42" i="31"/>
  <c r="C250" i="31"/>
  <c r="D87" i="31"/>
  <c r="D257" i="31" s="1"/>
  <c r="D254" i="31"/>
  <c r="E44" i="14"/>
  <c r="D44" i="14"/>
  <c r="B29" i="14" l="1"/>
  <c r="C32" i="64" s="1"/>
  <c r="F257" i="31"/>
  <c r="F250" i="31"/>
  <c r="C254" i="31"/>
  <c r="C45" i="31"/>
  <c r="C257" i="31" s="1"/>
  <c r="G254" i="31"/>
  <c r="G45" i="31"/>
  <c r="G257" i="31" s="1"/>
  <c r="E12" i="41" l="1"/>
  <c r="D12" i="41"/>
  <c r="G9" i="41"/>
  <c r="F9" i="41"/>
  <c r="C9" i="41"/>
  <c r="B9" i="41"/>
  <c r="G21" i="41"/>
  <c r="F21" i="41"/>
  <c r="E21" i="41"/>
  <c r="D21" i="41"/>
  <c r="C21" i="41"/>
  <c r="B21" i="41"/>
  <c r="G18" i="41"/>
  <c r="F18" i="41"/>
  <c r="E18" i="41"/>
  <c r="D18" i="41"/>
  <c r="C18" i="41"/>
  <c r="B18" i="41"/>
  <c r="E9" i="41"/>
  <c r="D9" i="41"/>
  <c r="G12" i="41"/>
  <c r="F12" i="41"/>
  <c r="C12" i="41"/>
  <c r="B12" i="41"/>
  <c r="J26" i="15" l="1"/>
  <c r="H26" i="15"/>
  <c r="F26" i="15"/>
  <c r="D26" i="15"/>
  <c r="H9" i="41" l="1"/>
  <c r="G216" i="13"/>
  <c r="G171" i="13"/>
  <c r="G126" i="13"/>
  <c r="G81" i="13"/>
  <c r="G36" i="13"/>
  <c r="F216" i="13"/>
  <c r="F171" i="13"/>
  <c r="F126" i="13"/>
  <c r="F81" i="13"/>
  <c r="F36" i="13"/>
  <c r="E216" i="13"/>
  <c r="E171" i="13"/>
  <c r="E126" i="13"/>
  <c r="E81" i="13"/>
  <c r="E36" i="13"/>
  <c r="D36" i="13"/>
  <c r="D81" i="13"/>
  <c r="D126" i="13"/>
  <c r="D171" i="13"/>
  <c r="D216" i="13"/>
  <c r="C216" i="13"/>
  <c r="C171" i="13"/>
  <c r="C126" i="13"/>
  <c r="C81" i="13"/>
  <c r="C36" i="13"/>
  <c r="G272" i="13"/>
  <c r="F272" i="13"/>
  <c r="E272" i="13"/>
  <c r="D272" i="13"/>
  <c r="C272" i="13"/>
  <c r="G271" i="13"/>
  <c r="F271" i="13"/>
  <c r="E271" i="13"/>
  <c r="D271" i="13"/>
  <c r="C271" i="13"/>
  <c r="G270" i="13"/>
  <c r="F270" i="13"/>
  <c r="E270" i="13"/>
  <c r="D270" i="13"/>
  <c r="C270" i="13"/>
  <c r="G269" i="13"/>
  <c r="F269" i="13"/>
  <c r="E269" i="13"/>
  <c r="D269" i="13"/>
  <c r="C269" i="13"/>
  <c r="G268" i="13"/>
  <c r="F268" i="13"/>
  <c r="E268" i="13"/>
  <c r="D268" i="13"/>
  <c r="C268" i="13"/>
  <c r="G267" i="13"/>
  <c r="F267" i="13"/>
  <c r="E267" i="13"/>
  <c r="D267" i="13"/>
  <c r="C267" i="13"/>
  <c r="G266" i="13"/>
  <c r="F266" i="13"/>
  <c r="E266" i="13"/>
  <c r="D266" i="13"/>
  <c r="C266" i="13"/>
  <c r="G264" i="13"/>
  <c r="F264" i="13"/>
  <c r="E264" i="13"/>
  <c r="D264" i="13"/>
  <c r="C264" i="13"/>
  <c r="G263" i="13"/>
  <c r="F263" i="13"/>
  <c r="E263" i="13"/>
  <c r="D263" i="13"/>
  <c r="C263" i="13"/>
  <c r="G262" i="13"/>
  <c r="F262" i="13"/>
  <c r="E262" i="13"/>
  <c r="D262" i="13"/>
  <c r="C262" i="13"/>
  <c r="G258" i="13"/>
  <c r="F258" i="13"/>
  <c r="E258" i="13"/>
  <c r="D258" i="13"/>
  <c r="C258" i="13"/>
  <c r="G256" i="13"/>
  <c r="F256" i="13"/>
  <c r="E256" i="13"/>
  <c r="D256" i="13"/>
  <c r="C256" i="13"/>
  <c r="G255" i="13"/>
  <c r="F255" i="13"/>
  <c r="E255" i="13"/>
  <c r="D255" i="13"/>
  <c r="C255" i="13"/>
  <c r="G254" i="13"/>
  <c r="F254" i="13"/>
  <c r="E254" i="13"/>
  <c r="D254" i="13"/>
  <c r="C254" i="13"/>
  <c r="G253" i="13"/>
  <c r="F253" i="13"/>
  <c r="E253" i="13"/>
  <c r="D253" i="13"/>
  <c r="C253" i="13"/>
  <c r="G252" i="13"/>
  <c r="F252" i="13"/>
  <c r="E252" i="13"/>
  <c r="D252" i="13"/>
  <c r="C252" i="13"/>
  <c r="G251" i="13"/>
  <c r="F251" i="13"/>
  <c r="E251" i="13"/>
  <c r="D251" i="13"/>
  <c r="C251" i="13"/>
  <c r="G245" i="13"/>
  <c r="G244" i="13"/>
  <c r="G243" i="13"/>
  <c r="G242" i="13"/>
  <c r="G241" i="13"/>
  <c r="G240" i="13"/>
  <c r="G238" i="13"/>
  <c r="G237" i="13"/>
  <c r="G236" i="13"/>
  <c r="G235" i="13"/>
  <c r="F245" i="13"/>
  <c r="F244" i="13"/>
  <c r="F243" i="13"/>
  <c r="F242" i="13"/>
  <c r="F241" i="13"/>
  <c r="F240" i="13"/>
  <c r="F238" i="13"/>
  <c r="F237" i="13"/>
  <c r="F236" i="13"/>
  <c r="F235" i="13"/>
  <c r="E245" i="13"/>
  <c r="E244" i="13"/>
  <c r="E243" i="13"/>
  <c r="E242" i="13"/>
  <c r="E241" i="13"/>
  <c r="E240" i="13"/>
  <c r="E238" i="13"/>
  <c r="E237" i="13"/>
  <c r="E236" i="13"/>
  <c r="E235" i="13"/>
  <c r="D245" i="13"/>
  <c r="C245" i="13"/>
  <c r="D244" i="13"/>
  <c r="C244" i="13"/>
  <c r="D243" i="13"/>
  <c r="C243" i="13"/>
  <c r="D242" i="13"/>
  <c r="C242" i="13"/>
  <c r="D241" i="13"/>
  <c r="C241" i="13"/>
  <c r="D240" i="13"/>
  <c r="C240" i="13"/>
  <c r="D238" i="13"/>
  <c r="J238" i="13" s="1"/>
  <c r="C238" i="13"/>
  <c r="D237" i="13"/>
  <c r="C237" i="13"/>
  <c r="D236" i="13"/>
  <c r="C236" i="13"/>
  <c r="D235" i="13"/>
  <c r="C235" i="13"/>
  <c r="C31" i="9"/>
  <c r="B31" i="9"/>
  <c r="X8" i="9"/>
  <c r="W8" i="9"/>
  <c r="U8" i="9"/>
  <c r="T8" i="9"/>
  <c r="R8" i="9"/>
  <c r="Q8" i="9"/>
  <c r="O8" i="9"/>
  <c r="N8" i="9"/>
  <c r="L8" i="9"/>
  <c r="K8" i="9"/>
  <c r="I8" i="9"/>
  <c r="H8" i="9"/>
  <c r="F8" i="9"/>
  <c r="C75" i="8"/>
  <c r="B57" i="7"/>
  <c r="B56" i="7"/>
  <c r="B55" i="7"/>
  <c r="B31" i="7"/>
  <c r="J237" i="13" l="1"/>
  <c r="L253" i="13"/>
  <c r="K254" i="13"/>
  <c r="I256" i="13"/>
  <c r="L258" i="13"/>
  <c r="K267" i="13"/>
  <c r="J268" i="13"/>
  <c r="L238" i="13"/>
  <c r="K256" i="13"/>
  <c r="K272" i="13"/>
  <c r="K242" i="13"/>
  <c r="J262" i="13"/>
  <c r="K270" i="13"/>
  <c r="I236" i="13"/>
  <c r="L252" i="13"/>
  <c r="J272" i="13"/>
  <c r="I235" i="13"/>
  <c r="I237" i="13"/>
  <c r="J240" i="13"/>
  <c r="J244" i="13"/>
  <c r="L237" i="13"/>
  <c r="L242" i="13"/>
  <c r="L254" i="13"/>
  <c r="F261" i="13"/>
  <c r="J264" i="13"/>
  <c r="K268" i="13"/>
  <c r="J251" i="13"/>
  <c r="I252" i="13"/>
  <c r="K236" i="13"/>
  <c r="K241" i="13"/>
  <c r="K245" i="13"/>
  <c r="L236" i="13"/>
  <c r="L245" i="13"/>
  <c r="J263" i="13"/>
  <c r="I241" i="13"/>
  <c r="I243" i="13"/>
  <c r="I245" i="13"/>
  <c r="I251" i="13"/>
  <c r="I255" i="13"/>
  <c r="K258" i="13"/>
  <c r="C261" i="13"/>
  <c r="K264" i="13"/>
  <c r="J266" i="13"/>
  <c r="D261" i="13"/>
  <c r="J271" i="13"/>
  <c r="J241" i="13"/>
  <c r="K237" i="13"/>
  <c r="L235" i="13"/>
  <c r="L240" i="13"/>
  <c r="J252" i="13"/>
  <c r="J255" i="13"/>
  <c r="I269" i="13"/>
  <c r="L270" i="13"/>
  <c r="L262" i="13"/>
  <c r="L266" i="13"/>
  <c r="J245" i="13"/>
  <c r="K243" i="13"/>
  <c r="L241" i="13"/>
  <c r="K262" i="13"/>
  <c r="K266" i="13"/>
  <c r="J270" i="13"/>
  <c r="E261" i="13"/>
  <c r="G261" i="13"/>
  <c r="J254" i="13"/>
  <c r="L255" i="13"/>
  <c r="J258" i="13"/>
  <c r="K269" i="13"/>
  <c r="I272" i="13"/>
  <c r="J235" i="13"/>
  <c r="K252" i="13"/>
  <c r="J256" i="13"/>
  <c r="I262" i="13"/>
  <c r="L264" i="13"/>
  <c r="I266" i="13"/>
  <c r="L268" i="13"/>
  <c r="I270" i="13"/>
  <c r="L272" i="13"/>
  <c r="L244" i="13"/>
  <c r="L251" i="13"/>
  <c r="I264" i="13"/>
  <c r="I268" i="13"/>
  <c r="I242" i="13"/>
  <c r="I253" i="13"/>
  <c r="I254" i="13"/>
  <c r="L256" i="13"/>
  <c r="I258" i="13"/>
  <c r="I263" i="13"/>
  <c r="L263" i="13"/>
  <c r="I267" i="13"/>
  <c r="L267" i="13"/>
  <c r="I271" i="13"/>
  <c r="L271" i="13"/>
  <c r="K253" i="13"/>
  <c r="J267" i="13"/>
  <c r="K251" i="13"/>
  <c r="J253" i="13"/>
  <c r="K255" i="13"/>
  <c r="K263" i="13"/>
  <c r="J269" i="13"/>
  <c r="L269" i="13"/>
  <c r="K271" i="13"/>
  <c r="L243" i="13"/>
  <c r="J243" i="13"/>
  <c r="K235" i="13"/>
  <c r="I240" i="13"/>
  <c r="K240" i="13"/>
  <c r="J242" i="13"/>
  <c r="I244" i="13"/>
  <c r="K244" i="13"/>
  <c r="I238" i="13"/>
  <c r="J236" i="13"/>
  <c r="K238" i="13"/>
  <c r="G9" i="9" l="1"/>
  <c r="H57" i="9" s="1"/>
  <c r="P105" i="8"/>
  <c r="O105" i="8"/>
  <c r="N105" i="8"/>
  <c r="M105" i="8"/>
  <c r="L105" i="8"/>
  <c r="K105" i="8"/>
  <c r="J105" i="8"/>
  <c r="I105" i="8"/>
  <c r="H105" i="8"/>
  <c r="G105" i="8"/>
  <c r="F105" i="8"/>
  <c r="E105" i="8"/>
  <c r="D105" i="8"/>
  <c r="C105" i="8"/>
  <c r="P104" i="8"/>
  <c r="O104" i="8"/>
  <c r="N104" i="8"/>
  <c r="M104" i="8"/>
  <c r="L104" i="8"/>
  <c r="K104" i="8"/>
  <c r="J104" i="8"/>
  <c r="I104" i="8"/>
  <c r="H104" i="8"/>
  <c r="G104" i="8"/>
  <c r="F104" i="8"/>
  <c r="E104" i="8"/>
  <c r="D104" i="8"/>
  <c r="C104" i="8"/>
  <c r="P103" i="8"/>
  <c r="O103" i="8"/>
  <c r="N103" i="8"/>
  <c r="M103" i="8"/>
  <c r="L103" i="8"/>
  <c r="K103" i="8"/>
  <c r="J103" i="8"/>
  <c r="I103" i="8"/>
  <c r="H103" i="8"/>
  <c r="G103" i="8"/>
  <c r="F103" i="8"/>
  <c r="E103" i="8"/>
  <c r="D103" i="8"/>
  <c r="C103" i="8"/>
  <c r="P102" i="8"/>
  <c r="O102" i="8"/>
  <c r="N102" i="8"/>
  <c r="M102" i="8"/>
  <c r="L102" i="8"/>
  <c r="K102" i="8"/>
  <c r="J102" i="8"/>
  <c r="I102" i="8"/>
  <c r="H102" i="8"/>
  <c r="G102" i="8"/>
  <c r="F102" i="8"/>
  <c r="E102" i="8"/>
  <c r="D102" i="8"/>
  <c r="C102" i="8"/>
  <c r="P101" i="8"/>
  <c r="O101" i="8"/>
  <c r="N101" i="8"/>
  <c r="M101" i="8"/>
  <c r="L101" i="8"/>
  <c r="K101" i="8"/>
  <c r="J101" i="8"/>
  <c r="I101" i="8"/>
  <c r="H101" i="8"/>
  <c r="G101" i="8"/>
  <c r="F101" i="8"/>
  <c r="E101" i="8"/>
  <c r="D101" i="8"/>
  <c r="C101" i="8"/>
  <c r="P100" i="8"/>
  <c r="O100" i="8"/>
  <c r="N100" i="8"/>
  <c r="M100" i="8"/>
  <c r="L100" i="8"/>
  <c r="K100" i="8"/>
  <c r="J100" i="8"/>
  <c r="I100" i="8"/>
  <c r="H100" i="8"/>
  <c r="G100" i="8"/>
  <c r="F100" i="8"/>
  <c r="E100" i="8"/>
  <c r="D100" i="8"/>
  <c r="C100" i="8"/>
  <c r="P99" i="8"/>
  <c r="O99" i="8"/>
  <c r="N99" i="8"/>
  <c r="M99" i="8"/>
  <c r="L99" i="8"/>
  <c r="K99" i="8"/>
  <c r="J99" i="8"/>
  <c r="I99" i="8"/>
  <c r="H99" i="8"/>
  <c r="G99" i="8"/>
  <c r="F99" i="8"/>
  <c r="E99" i="8"/>
  <c r="D99" i="8"/>
  <c r="C99" i="8"/>
  <c r="P98" i="8"/>
  <c r="O98" i="8"/>
  <c r="N98" i="8"/>
  <c r="M98" i="8"/>
  <c r="L98" i="8"/>
  <c r="K98" i="8"/>
  <c r="J98" i="8"/>
  <c r="I98" i="8"/>
  <c r="H98" i="8"/>
  <c r="G98" i="8"/>
  <c r="F98" i="8"/>
  <c r="E98" i="8"/>
  <c r="D98" i="8"/>
  <c r="C98" i="8"/>
  <c r="P97" i="8"/>
  <c r="O97" i="8"/>
  <c r="N97" i="8"/>
  <c r="M97" i="8"/>
  <c r="L97" i="8"/>
  <c r="K97" i="8"/>
  <c r="J97" i="8"/>
  <c r="I97" i="8"/>
  <c r="H97" i="8"/>
  <c r="G97" i="8"/>
  <c r="F97" i="8"/>
  <c r="E97" i="8"/>
  <c r="D97" i="8"/>
  <c r="C97" i="8"/>
  <c r="P96" i="8"/>
  <c r="O96" i="8"/>
  <c r="N96" i="8"/>
  <c r="M96" i="8"/>
  <c r="L96" i="8"/>
  <c r="K96" i="8"/>
  <c r="J96" i="8"/>
  <c r="I96" i="8"/>
  <c r="H96" i="8"/>
  <c r="G96" i="8"/>
  <c r="F96" i="8"/>
  <c r="E96" i="8"/>
  <c r="D96" i="8"/>
  <c r="C96" i="8"/>
  <c r="P95" i="8"/>
  <c r="O95" i="8"/>
  <c r="N95" i="8"/>
  <c r="M95" i="8"/>
  <c r="L95" i="8"/>
  <c r="K95" i="8"/>
  <c r="J95" i="8"/>
  <c r="I95" i="8"/>
  <c r="H95" i="8"/>
  <c r="G95" i="8"/>
  <c r="F95" i="8"/>
  <c r="E95" i="8"/>
  <c r="D95" i="8"/>
  <c r="C95" i="8"/>
  <c r="P94" i="8"/>
  <c r="O94" i="8"/>
  <c r="N94" i="8"/>
  <c r="M94" i="8"/>
  <c r="L94" i="8"/>
  <c r="K94" i="8"/>
  <c r="J94" i="8"/>
  <c r="I94" i="8"/>
  <c r="H94" i="8"/>
  <c r="G94" i="8"/>
  <c r="F94" i="8"/>
  <c r="E94" i="8"/>
  <c r="D94" i="8"/>
  <c r="C94" i="8"/>
  <c r="P91" i="8"/>
  <c r="O91" i="8"/>
  <c r="N91" i="8"/>
  <c r="M91" i="8"/>
  <c r="L91" i="8"/>
  <c r="K91" i="8"/>
  <c r="J91" i="8"/>
  <c r="I91" i="8"/>
  <c r="H91" i="8"/>
  <c r="G91" i="8"/>
  <c r="F91" i="8"/>
  <c r="E91" i="8"/>
  <c r="D91" i="8"/>
  <c r="C91" i="8"/>
  <c r="P90" i="8"/>
  <c r="O90" i="8"/>
  <c r="N90" i="8"/>
  <c r="M90" i="8"/>
  <c r="L90" i="8"/>
  <c r="K90" i="8"/>
  <c r="J90" i="8"/>
  <c r="I90" i="8"/>
  <c r="H90" i="8"/>
  <c r="G90" i="8"/>
  <c r="F90" i="8"/>
  <c r="E90" i="8"/>
  <c r="D90" i="8"/>
  <c r="C90" i="8"/>
  <c r="P89" i="8"/>
  <c r="O89" i="8"/>
  <c r="N89" i="8"/>
  <c r="M89" i="8"/>
  <c r="L89" i="8"/>
  <c r="K89" i="8"/>
  <c r="J89" i="8"/>
  <c r="I89" i="8"/>
  <c r="H89" i="8"/>
  <c r="G89" i="8"/>
  <c r="F89" i="8"/>
  <c r="E89" i="8"/>
  <c r="D89" i="8"/>
  <c r="C89" i="8"/>
  <c r="P88" i="8"/>
  <c r="O88" i="8"/>
  <c r="N88" i="8"/>
  <c r="M88" i="8"/>
  <c r="L88" i="8"/>
  <c r="K88" i="8"/>
  <c r="J88" i="8"/>
  <c r="I88" i="8"/>
  <c r="H88" i="8"/>
  <c r="G88" i="8"/>
  <c r="F88" i="8"/>
  <c r="E88" i="8"/>
  <c r="D88" i="8"/>
  <c r="C88" i="8"/>
  <c r="P87" i="8"/>
  <c r="O87" i="8"/>
  <c r="N87" i="8"/>
  <c r="M87" i="8"/>
  <c r="L87" i="8"/>
  <c r="K87" i="8"/>
  <c r="J87" i="8"/>
  <c r="I87" i="8"/>
  <c r="H87" i="8"/>
  <c r="G87" i="8"/>
  <c r="F87" i="8"/>
  <c r="E87" i="8"/>
  <c r="D87" i="8"/>
  <c r="C87" i="8"/>
  <c r="P86" i="8"/>
  <c r="O86" i="8"/>
  <c r="N86" i="8"/>
  <c r="M86" i="8"/>
  <c r="L86" i="8"/>
  <c r="K86" i="8"/>
  <c r="J86" i="8"/>
  <c r="I86" i="8"/>
  <c r="H86" i="8"/>
  <c r="G86" i="8"/>
  <c r="F86" i="8"/>
  <c r="E86" i="8"/>
  <c r="D86" i="8"/>
  <c r="C86" i="8"/>
  <c r="P85" i="8"/>
  <c r="O85" i="8"/>
  <c r="N85" i="8"/>
  <c r="M85" i="8"/>
  <c r="L85" i="8"/>
  <c r="K85" i="8"/>
  <c r="J85" i="8"/>
  <c r="I85" i="8"/>
  <c r="H85" i="8"/>
  <c r="G85" i="8"/>
  <c r="F85" i="8"/>
  <c r="E85" i="8"/>
  <c r="D85" i="8"/>
  <c r="C85" i="8"/>
  <c r="P84" i="8"/>
  <c r="O84" i="8"/>
  <c r="N84" i="8"/>
  <c r="M84" i="8"/>
  <c r="L84" i="8"/>
  <c r="K84" i="8"/>
  <c r="J84" i="8"/>
  <c r="I84" i="8"/>
  <c r="H84" i="8"/>
  <c r="G84" i="8"/>
  <c r="F84" i="8"/>
  <c r="E84" i="8"/>
  <c r="D84" i="8"/>
  <c r="C84" i="8"/>
  <c r="P83" i="8"/>
  <c r="O83" i="8"/>
  <c r="N83" i="8"/>
  <c r="M83" i="8"/>
  <c r="L83" i="8"/>
  <c r="K83" i="8"/>
  <c r="J83" i="8"/>
  <c r="I83" i="8"/>
  <c r="H83" i="8"/>
  <c r="G83" i="8"/>
  <c r="F83" i="8"/>
  <c r="E83" i="8"/>
  <c r="D83" i="8"/>
  <c r="C83" i="8"/>
  <c r="P82" i="8"/>
  <c r="O82" i="8"/>
  <c r="N82" i="8"/>
  <c r="M82" i="8"/>
  <c r="L82" i="8"/>
  <c r="K82" i="8"/>
  <c r="J82" i="8"/>
  <c r="I82" i="8"/>
  <c r="H82" i="8"/>
  <c r="G82" i="8"/>
  <c r="F82" i="8"/>
  <c r="E82" i="8"/>
  <c r="D82" i="8"/>
  <c r="C82" i="8"/>
  <c r="P81" i="8"/>
  <c r="O81" i="8"/>
  <c r="N81" i="8"/>
  <c r="M81" i="8"/>
  <c r="L81" i="8"/>
  <c r="K81" i="8"/>
  <c r="J81" i="8"/>
  <c r="I81" i="8"/>
  <c r="H81" i="8"/>
  <c r="G81" i="8"/>
  <c r="F81" i="8"/>
  <c r="E81" i="8"/>
  <c r="D81" i="8"/>
  <c r="C81" i="8"/>
  <c r="P80" i="8"/>
  <c r="O80" i="8"/>
  <c r="N80" i="8"/>
  <c r="M80" i="8"/>
  <c r="L80" i="8"/>
  <c r="K80" i="8"/>
  <c r="J80" i="8"/>
  <c r="I80" i="8"/>
  <c r="H80" i="8"/>
  <c r="G80" i="8"/>
  <c r="F80" i="8"/>
  <c r="E80" i="8"/>
  <c r="D80" i="8"/>
  <c r="C80" i="8"/>
  <c r="P79" i="8"/>
  <c r="O79" i="8"/>
  <c r="N79" i="8"/>
  <c r="M79" i="8"/>
  <c r="L79" i="8"/>
  <c r="K79" i="8"/>
  <c r="J79" i="8"/>
  <c r="I79" i="8"/>
  <c r="H79" i="8"/>
  <c r="G79" i="8"/>
  <c r="F79" i="8"/>
  <c r="E79" i="8"/>
  <c r="D79" i="8"/>
  <c r="C79" i="8"/>
  <c r="P78" i="8"/>
  <c r="O78" i="8"/>
  <c r="N78" i="8"/>
  <c r="M78" i="8"/>
  <c r="L78" i="8"/>
  <c r="K78" i="8"/>
  <c r="J78" i="8"/>
  <c r="I78" i="8"/>
  <c r="H78" i="8"/>
  <c r="G78" i="8"/>
  <c r="F78" i="8"/>
  <c r="E78" i="8"/>
  <c r="D78" i="8"/>
  <c r="C78" i="8"/>
  <c r="P77" i="8"/>
  <c r="O77" i="8"/>
  <c r="N77" i="8"/>
  <c r="M77" i="8"/>
  <c r="L77" i="8"/>
  <c r="K77" i="8"/>
  <c r="J77" i="8"/>
  <c r="I77" i="8"/>
  <c r="H77" i="8"/>
  <c r="G77" i="8"/>
  <c r="F77" i="8"/>
  <c r="E77" i="8"/>
  <c r="D77" i="8"/>
  <c r="C77" i="8"/>
  <c r="P76" i="8"/>
  <c r="O76" i="8"/>
  <c r="N76" i="8"/>
  <c r="M76" i="8"/>
  <c r="L76" i="8"/>
  <c r="K76" i="8"/>
  <c r="J76" i="8"/>
  <c r="I76" i="8"/>
  <c r="H76" i="8"/>
  <c r="G76" i="8"/>
  <c r="F76" i="8"/>
  <c r="E76" i="8"/>
  <c r="D76" i="8"/>
  <c r="C76" i="8"/>
  <c r="P75" i="8"/>
  <c r="O75" i="8"/>
  <c r="N75" i="8"/>
  <c r="M75" i="8"/>
  <c r="L75" i="8"/>
  <c r="K75" i="8"/>
  <c r="J75" i="8"/>
  <c r="I75" i="8"/>
  <c r="H75" i="8"/>
  <c r="G75" i="8"/>
  <c r="F75" i="8"/>
  <c r="E75" i="8"/>
  <c r="D75" i="8"/>
  <c r="S72" i="8"/>
  <c r="R72" i="8"/>
  <c r="Q72" i="8"/>
  <c r="S71" i="8"/>
  <c r="R71" i="8"/>
  <c r="Q71" i="8"/>
  <c r="S70" i="8"/>
  <c r="R70" i="8"/>
  <c r="Q70" i="8"/>
  <c r="S69" i="8"/>
  <c r="R69" i="8"/>
  <c r="Q69" i="8"/>
  <c r="S68" i="8"/>
  <c r="R68" i="8"/>
  <c r="Q68" i="8"/>
  <c r="S67" i="8"/>
  <c r="R67" i="8"/>
  <c r="Q67" i="8"/>
  <c r="S66" i="8"/>
  <c r="R66" i="8"/>
  <c r="Q66" i="8"/>
  <c r="S65" i="8"/>
  <c r="R65" i="8"/>
  <c r="Q65" i="8"/>
  <c r="S64" i="8"/>
  <c r="R64" i="8"/>
  <c r="Q64" i="8"/>
  <c r="S63" i="8"/>
  <c r="R63" i="8"/>
  <c r="Q63" i="8"/>
  <c r="S62" i="8"/>
  <c r="R62" i="8"/>
  <c r="Q62" i="8"/>
  <c r="S61" i="8"/>
  <c r="R61" i="8"/>
  <c r="Q61" i="8"/>
  <c r="G11" i="40" l="1"/>
  <c r="A16" i="40"/>
  <c r="A17" i="40"/>
  <c r="H45" i="33"/>
  <c r="H44" i="33"/>
  <c r="H43" i="33"/>
  <c r="C11" i="51"/>
  <c r="B11" i="51"/>
  <c r="B20" i="14" l="1"/>
  <c r="C20" i="14"/>
  <c r="C18" i="71"/>
  <c r="G8" i="13"/>
  <c r="F8" i="13"/>
  <c r="E8" i="13"/>
  <c r="D8" i="13"/>
  <c r="C8" i="13"/>
  <c r="B54" i="14"/>
  <c r="B77" i="14" s="1"/>
  <c r="G43" i="52"/>
  <c r="F43" i="52"/>
  <c r="E43" i="52"/>
  <c r="D43" i="52"/>
  <c r="G42" i="52"/>
  <c r="F42" i="52"/>
  <c r="E42" i="52"/>
  <c r="D42" i="52"/>
  <c r="G40" i="52"/>
  <c r="F40" i="52"/>
  <c r="E40" i="52"/>
  <c r="D40" i="52"/>
  <c r="G39" i="52"/>
  <c r="F39" i="52"/>
  <c r="E39" i="52"/>
  <c r="D39" i="52"/>
  <c r="G38" i="52"/>
  <c r="F38" i="52"/>
  <c r="E38" i="52"/>
  <c r="D38" i="52"/>
  <c r="G36" i="52"/>
  <c r="F36" i="52"/>
  <c r="E36" i="52"/>
  <c r="D36" i="52"/>
  <c r="G35" i="52"/>
  <c r="F35" i="52"/>
  <c r="E35" i="52"/>
  <c r="D35" i="52"/>
  <c r="G34" i="52"/>
  <c r="F34" i="52"/>
  <c r="E34" i="52"/>
  <c r="D34" i="52"/>
  <c r="G33" i="52"/>
  <c r="F33" i="52"/>
  <c r="E33" i="52"/>
  <c r="D33" i="52"/>
  <c r="G30" i="52"/>
  <c r="F30" i="52"/>
  <c r="E30" i="52"/>
  <c r="D30" i="52"/>
  <c r="G29" i="52"/>
  <c r="F29" i="52"/>
  <c r="E29" i="52"/>
  <c r="D29" i="52"/>
  <c r="G28" i="52"/>
  <c r="F28" i="52"/>
  <c r="E28" i="52"/>
  <c r="D28" i="52"/>
  <c r="G27" i="52"/>
  <c r="F27" i="52"/>
  <c r="E27" i="52"/>
  <c r="D27" i="52"/>
  <c r="G23" i="52"/>
  <c r="F23" i="52"/>
  <c r="E23" i="52"/>
  <c r="D23" i="52"/>
  <c r="G22" i="52"/>
  <c r="F22" i="52"/>
  <c r="E22" i="52"/>
  <c r="D22" i="52"/>
  <c r="G21" i="52"/>
  <c r="F21" i="52"/>
  <c r="E21" i="52"/>
  <c r="D21" i="52"/>
  <c r="G20" i="52"/>
  <c r="F20" i="52"/>
  <c r="E20" i="52"/>
  <c r="D20" i="52"/>
  <c r="G19" i="52"/>
  <c r="F19" i="52"/>
  <c r="E19" i="52"/>
  <c r="D19" i="52"/>
  <c r="G18" i="52"/>
  <c r="F18" i="52"/>
  <c r="E18" i="52"/>
  <c r="D18" i="52"/>
  <c r="G17" i="52"/>
  <c r="F17" i="52"/>
  <c r="E17" i="52"/>
  <c r="D17" i="52"/>
  <c r="G16" i="52"/>
  <c r="F16" i="52"/>
  <c r="E16" i="52"/>
  <c r="D16" i="52"/>
  <c r="G15" i="52"/>
  <c r="F15" i="52"/>
  <c r="E15" i="52"/>
  <c r="D15" i="52"/>
  <c r="G13" i="52"/>
  <c r="F13" i="52"/>
  <c r="E13" i="52"/>
  <c r="D13" i="52"/>
  <c r="G12" i="52"/>
  <c r="F12" i="52"/>
  <c r="E12" i="52"/>
  <c r="D12" i="52"/>
  <c r="G11" i="52"/>
  <c r="F11" i="52"/>
  <c r="E11" i="52"/>
  <c r="D11" i="52"/>
  <c r="G10" i="52"/>
  <c r="F10" i="52"/>
  <c r="E10" i="52"/>
  <c r="D10" i="52"/>
  <c r="G9" i="52"/>
  <c r="F9" i="52"/>
  <c r="E9" i="52"/>
  <c r="D9" i="52"/>
  <c r="C6" i="52"/>
  <c r="A3" i="52"/>
  <c r="A3" i="31"/>
  <c r="K8" i="13" l="1"/>
  <c r="J8" i="13"/>
  <c r="L8" i="13"/>
  <c r="I8" i="13"/>
  <c r="J8" i="31"/>
  <c r="L8" i="31"/>
  <c r="I8" i="31"/>
  <c r="K8" i="31"/>
  <c r="H7" i="55"/>
  <c r="H8" i="55"/>
  <c r="C9" i="55"/>
  <c r="D9" i="55"/>
  <c r="E9" i="55"/>
  <c r="F9" i="55"/>
  <c r="G9" i="55"/>
  <c r="H9" i="55" s="1"/>
  <c r="B11" i="55" s="1"/>
  <c r="B9" i="55"/>
  <c r="A3" i="13" l="1"/>
  <c r="L227" i="13"/>
  <c r="K227" i="13"/>
  <c r="J227" i="13"/>
  <c r="I227" i="13"/>
  <c r="L226" i="13"/>
  <c r="K226" i="13"/>
  <c r="J226" i="13"/>
  <c r="I226" i="13"/>
  <c r="L225" i="13"/>
  <c r="K225" i="13"/>
  <c r="J225" i="13"/>
  <c r="I225" i="13"/>
  <c r="L224" i="13"/>
  <c r="K224" i="13"/>
  <c r="J224" i="13"/>
  <c r="I224" i="13"/>
  <c r="L223" i="13"/>
  <c r="K223" i="13"/>
  <c r="J223" i="13"/>
  <c r="I223" i="13"/>
  <c r="L222" i="13"/>
  <c r="K222" i="13"/>
  <c r="J222" i="13"/>
  <c r="I222" i="13"/>
  <c r="L221" i="13"/>
  <c r="K221" i="13"/>
  <c r="J221" i="13"/>
  <c r="I221" i="13"/>
  <c r="G220" i="13"/>
  <c r="F220" i="13"/>
  <c r="E220" i="13"/>
  <c r="D220" i="13"/>
  <c r="C220" i="13"/>
  <c r="L219" i="13"/>
  <c r="K219" i="13"/>
  <c r="J219" i="13"/>
  <c r="I219" i="13"/>
  <c r="L218" i="13"/>
  <c r="K218" i="13"/>
  <c r="J218" i="13"/>
  <c r="I218" i="13"/>
  <c r="L217" i="13"/>
  <c r="K217" i="13"/>
  <c r="J217" i="13"/>
  <c r="I217" i="13"/>
  <c r="G215" i="13"/>
  <c r="I216" i="13"/>
  <c r="C215" i="13"/>
  <c r="L213" i="13"/>
  <c r="K213" i="13"/>
  <c r="J213" i="13"/>
  <c r="I213" i="13"/>
  <c r="G212" i="13"/>
  <c r="F212" i="13"/>
  <c r="E212" i="13"/>
  <c r="D212" i="13"/>
  <c r="C212" i="13"/>
  <c r="L211" i="13"/>
  <c r="K211" i="13"/>
  <c r="J211" i="13"/>
  <c r="I211" i="13"/>
  <c r="L210" i="13"/>
  <c r="K210" i="13"/>
  <c r="J210" i="13"/>
  <c r="I210" i="13"/>
  <c r="L209" i="13"/>
  <c r="K209" i="13"/>
  <c r="J209" i="13"/>
  <c r="I209" i="13"/>
  <c r="L208" i="13"/>
  <c r="K208" i="13"/>
  <c r="J208" i="13"/>
  <c r="I208" i="13"/>
  <c r="L207" i="13"/>
  <c r="K207" i="13"/>
  <c r="J207" i="13"/>
  <c r="I207" i="13"/>
  <c r="L206" i="13"/>
  <c r="K206" i="13"/>
  <c r="J206" i="13"/>
  <c r="I206" i="13"/>
  <c r="G205" i="13"/>
  <c r="F205" i="13"/>
  <c r="E205" i="13"/>
  <c r="D205" i="13"/>
  <c r="C205" i="13"/>
  <c r="L200" i="13"/>
  <c r="K200" i="13"/>
  <c r="J200" i="13"/>
  <c r="I200" i="13"/>
  <c r="L199" i="13"/>
  <c r="K199" i="13"/>
  <c r="J199" i="13"/>
  <c r="I199" i="13"/>
  <c r="L198" i="13"/>
  <c r="K198" i="13"/>
  <c r="J198" i="13"/>
  <c r="I198" i="13"/>
  <c r="L197" i="13"/>
  <c r="K197" i="13"/>
  <c r="J197" i="13"/>
  <c r="I197" i="13"/>
  <c r="L196" i="13"/>
  <c r="K196" i="13"/>
  <c r="J196" i="13"/>
  <c r="I196" i="13"/>
  <c r="L195" i="13"/>
  <c r="K195" i="13"/>
  <c r="J195" i="13"/>
  <c r="I195" i="13"/>
  <c r="G194" i="13"/>
  <c r="F194" i="13"/>
  <c r="E194" i="13"/>
  <c r="D194" i="13"/>
  <c r="C194" i="13"/>
  <c r="L193" i="13"/>
  <c r="K193" i="13"/>
  <c r="J193" i="13"/>
  <c r="I193" i="13"/>
  <c r="L192" i="13"/>
  <c r="K192" i="13"/>
  <c r="J192" i="13"/>
  <c r="I192" i="13"/>
  <c r="L191" i="13"/>
  <c r="K191" i="13"/>
  <c r="J191" i="13"/>
  <c r="I191" i="13"/>
  <c r="L190" i="13"/>
  <c r="K190" i="13"/>
  <c r="J190" i="13"/>
  <c r="I190" i="13"/>
  <c r="G189" i="13"/>
  <c r="F189" i="13"/>
  <c r="E189" i="13"/>
  <c r="D189" i="13"/>
  <c r="C189" i="13"/>
  <c r="L182" i="13"/>
  <c r="K182" i="13"/>
  <c r="J182" i="13"/>
  <c r="I182" i="13"/>
  <c r="L181" i="13"/>
  <c r="K181" i="13"/>
  <c r="J181" i="13"/>
  <c r="I181" i="13"/>
  <c r="L180" i="13"/>
  <c r="K180" i="13"/>
  <c r="J180" i="13"/>
  <c r="I180" i="13"/>
  <c r="L179" i="13"/>
  <c r="K179" i="13"/>
  <c r="J179" i="13"/>
  <c r="I179" i="13"/>
  <c r="L178" i="13"/>
  <c r="K178" i="13"/>
  <c r="J178" i="13"/>
  <c r="I178" i="13"/>
  <c r="L177" i="13"/>
  <c r="K177" i="13"/>
  <c r="J177" i="13"/>
  <c r="I177" i="13"/>
  <c r="L176" i="13"/>
  <c r="K176" i="13"/>
  <c r="J176" i="13"/>
  <c r="I176" i="13"/>
  <c r="G175" i="13"/>
  <c r="F175" i="13"/>
  <c r="E175" i="13"/>
  <c r="D175" i="13"/>
  <c r="C175" i="13"/>
  <c r="L174" i="13"/>
  <c r="K174" i="13"/>
  <c r="J174" i="13"/>
  <c r="I174" i="13"/>
  <c r="L173" i="13"/>
  <c r="K173" i="13"/>
  <c r="J173" i="13"/>
  <c r="I173" i="13"/>
  <c r="L172" i="13"/>
  <c r="K172" i="13"/>
  <c r="J172" i="13"/>
  <c r="I172" i="13"/>
  <c r="G170" i="13"/>
  <c r="C170" i="13"/>
  <c r="L168" i="13"/>
  <c r="K168" i="13"/>
  <c r="J168" i="13"/>
  <c r="I168" i="13"/>
  <c r="G167" i="13"/>
  <c r="F167" i="13"/>
  <c r="E167" i="13"/>
  <c r="D167" i="13"/>
  <c r="C167" i="13"/>
  <c r="L166" i="13"/>
  <c r="K166" i="13"/>
  <c r="J166" i="13"/>
  <c r="I166" i="13"/>
  <c r="L165" i="13"/>
  <c r="K165" i="13"/>
  <c r="J165" i="13"/>
  <c r="I165" i="13"/>
  <c r="L164" i="13"/>
  <c r="K164" i="13"/>
  <c r="J164" i="13"/>
  <c r="I164" i="13"/>
  <c r="L163" i="13"/>
  <c r="K163" i="13"/>
  <c r="J163" i="13"/>
  <c r="I163" i="13"/>
  <c r="L162" i="13"/>
  <c r="K162" i="13"/>
  <c r="J162" i="13"/>
  <c r="I162" i="13"/>
  <c r="L161" i="13"/>
  <c r="K161" i="13"/>
  <c r="J161" i="13"/>
  <c r="I161" i="13"/>
  <c r="G160" i="13"/>
  <c r="F160" i="13"/>
  <c r="E160" i="13"/>
  <c r="D160" i="13"/>
  <c r="C160" i="13"/>
  <c r="L155" i="13"/>
  <c r="K155" i="13"/>
  <c r="J155" i="13"/>
  <c r="I155" i="13"/>
  <c r="L154" i="13"/>
  <c r="K154" i="13"/>
  <c r="J154" i="13"/>
  <c r="I154" i="13"/>
  <c r="L153" i="13"/>
  <c r="K153" i="13"/>
  <c r="J153" i="13"/>
  <c r="I153" i="13"/>
  <c r="L152" i="13"/>
  <c r="K152" i="13"/>
  <c r="J152" i="13"/>
  <c r="I152" i="13"/>
  <c r="L151" i="13"/>
  <c r="K151" i="13"/>
  <c r="J151" i="13"/>
  <c r="I151" i="13"/>
  <c r="L150" i="13"/>
  <c r="K150" i="13"/>
  <c r="J150" i="13"/>
  <c r="I150" i="13"/>
  <c r="G149" i="13"/>
  <c r="F149" i="13"/>
  <c r="E149" i="13"/>
  <c r="D149" i="13"/>
  <c r="C149" i="13"/>
  <c r="L148" i="13"/>
  <c r="K148" i="13"/>
  <c r="J148" i="13"/>
  <c r="I148" i="13"/>
  <c r="L147" i="13"/>
  <c r="K147" i="13"/>
  <c r="J147" i="13"/>
  <c r="I147" i="13"/>
  <c r="L146" i="13"/>
  <c r="K146" i="13"/>
  <c r="J146" i="13"/>
  <c r="I146" i="13"/>
  <c r="L145" i="13"/>
  <c r="K145" i="13"/>
  <c r="J145" i="13"/>
  <c r="I145" i="13"/>
  <c r="G144" i="13"/>
  <c r="F144" i="13"/>
  <c r="E144" i="13"/>
  <c r="D144" i="13"/>
  <c r="C144" i="13"/>
  <c r="L137" i="13"/>
  <c r="K137" i="13"/>
  <c r="J137" i="13"/>
  <c r="I137" i="13"/>
  <c r="L136" i="13"/>
  <c r="K136" i="13"/>
  <c r="J136" i="13"/>
  <c r="I136" i="13"/>
  <c r="L135" i="13"/>
  <c r="K135" i="13"/>
  <c r="J135" i="13"/>
  <c r="I135" i="13"/>
  <c r="L134" i="13"/>
  <c r="K134" i="13"/>
  <c r="J134" i="13"/>
  <c r="I134" i="13"/>
  <c r="L133" i="13"/>
  <c r="K133" i="13"/>
  <c r="J133" i="13"/>
  <c r="I133" i="13"/>
  <c r="L132" i="13"/>
  <c r="K132" i="13"/>
  <c r="J132" i="13"/>
  <c r="I132" i="13"/>
  <c r="L131" i="13"/>
  <c r="K131" i="13"/>
  <c r="J131" i="13"/>
  <c r="I131" i="13"/>
  <c r="G130" i="13"/>
  <c r="F130" i="13"/>
  <c r="E130" i="13"/>
  <c r="D130" i="13"/>
  <c r="C130" i="13"/>
  <c r="L129" i="13"/>
  <c r="K129" i="13"/>
  <c r="J129" i="13"/>
  <c r="I129" i="13"/>
  <c r="L128" i="13"/>
  <c r="K128" i="13"/>
  <c r="J128" i="13"/>
  <c r="I128" i="13"/>
  <c r="L127" i="13"/>
  <c r="K127" i="13"/>
  <c r="J127" i="13"/>
  <c r="I127" i="13"/>
  <c r="G125" i="13"/>
  <c r="G124" i="13" s="1"/>
  <c r="K126" i="13"/>
  <c r="C125" i="13"/>
  <c r="E125" i="13"/>
  <c r="L123" i="13"/>
  <c r="K123" i="13"/>
  <c r="J123" i="13"/>
  <c r="I123" i="13"/>
  <c r="G122" i="13"/>
  <c r="F122" i="13"/>
  <c r="E122" i="13"/>
  <c r="D122" i="13"/>
  <c r="C122" i="13"/>
  <c r="L121" i="13"/>
  <c r="K121" i="13"/>
  <c r="J121" i="13"/>
  <c r="I121" i="13"/>
  <c r="L120" i="13"/>
  <c r="K120" i="13"/>
  <c r="J120" i="13"/>
  <c r="I120" i="13"/>
  <c r="L119" i="13"/>
  <c r="K119" i="13"/>
  <c r="J119" i="13"/>
  <c r="I119" i="13"/>
  <c r="L118" i="13"/>
  <c r="K118" i="13"/>
  <c r="J118" i="13"/>
  <c r="I118" i="13"/>
  <c r="L117" i="13"/>
  <c r="K117" i="13"/>
  <c r="J117" i="13"/>
  <c r="I117" i="13"/>
  <c r="L116" i="13"/>
  <c r="K116" i="13"/>
  <c r="J116" i="13"/>
  <c r="I116" i="13"/>
  <c r="G115" i="13"/>
  <c r="F115" i="13"/>
  <c r="E115" i="13"/>
  <c r="D115" i="13"/>
  <c r="C115" i="13"/>
  <c r="L110" i="13"/>
  <c r="K110" i="13"/>
  <c r="J110" i="13"/>
  <c r="I110" i="13"/>
  <c r="L109" i="13"/>
  <c r="K109" i="13"/>
  <c r="J109" i="13"/>
  <c r="I109" i="13"/>
  <c r="L108" i="13"/>
  <c r="K108" i="13"/>
  <c r="J108" i="13"/>
  <c r="I108" i="13"/>
  <c r="L107" i="13"/>
  <c r="K107" i="13"/>
  <c r="J107" i="13"/>
  <c r="I107" i="13"/>
  <c r="L106" i="13"/>
  <c r="K106" i="13"/>
  <c r="J106" i="13"/>
  <c r="I106" i="13"/>
  <c r="L105" i="13"/>
  <c r="K105" i="13"/>
  <c r="J105" i="13"/>
  <c r="I105" i="13"/>
  <c r="G104" i="13"/>
  <c r="F104" i="13"/>
  <c r="E104" i="13"/>
  <c r="D104" i="13"/>
  <c r="C104" i="13"/>
  <c r="L103" i="13"/>
  <c r="K103" i="13"/>
  <c r="J103" i="13"/>
  <c r="I103" i="13"/>
  <c r="L102" i="13"/>
  <c r="K102" i="13"/>
  <c r="J102" i="13"/>
  <c r="I102" i="13"/>
  <c r="L101" i="13"/>
  <c r="K101" i="13"/>
  <c r="J101" i="13"/>
  <c r="I101" i="13"/>
  <c r="L100" i="13"/>
  <c r="K100" i="13"/>
  <c r="J100" i="13"/>
  <c r="I100" i="13"/>
  <c r="G99" i="13"/>
  <c r="F99" i="13"/>
  <c r="E99" i="13"/>
  <c r="D99" i="13"/>
  <c r="C99" i="13"/>
  <c r="L92" i="13"/>
  <c r="K92" i="13"/>
  <c r="J92" i="13"/>
  <c r="I92" i="13"/>
  <c r="L91" i="13"/>
  <c r="K91" i="13"/>
  <c r="J91" i="13"/>
  <c r="I91" i="13"/>
  <c r="L90" i="13"/>
  <c r="K90" i="13"/>
  <c r="J90" i="13"/>
  <c r="I90" i="13"/>
  <c r="L89" i="13"/>
  <c r="K89" i="13"/>
  <c r="J89" i="13"/>
  <c r="I89" i="13"/>
  <c r="L88" i="13"/>
  <c r="K88" i="13"/>
  <c r="J88" i="13"/>
  <c r="I88" i="13"/>
  <c r="L87" i="13"/>
  <c r="K87" i="13"/>
  <c r="J87" i="13"/>
  <c r="I87" i="13"/>
  <c r="L86" i="13"/>
  <c r="K86" i="13"/>
  <c r="J86" i="13"/>
  <c r="I86" i="13"/>
  <c r="G85" i="13"/>
  <c r="F85" i="13"/>
  <c r="E85" i="13"/>
  <c r="D85" i="13"/>
  <c r="C85" i="13"/>
  <c r="L84" i="13"/>
  <c r="K84" i="13"/>
  <c r="J84" i="13"/>
  <c r="I84" i="13"/>
  <c r="L83" i="13"/>
  <c r="K83" i="13"/>
  <c r="J83" i="13"/>
  <c r="I83" i="13"/>
  <c r="L82" i="13"/>
  <c r="K82" i="13"/>
  <c r="J82" i="13"/>
  <c r="I82" i="13"/>
  <c r="G80" i="13"/>
  <c r="D80" i="13"/>
  <c r="F80" i="13"/>
  <c r="C80" i="13"/>
  <c r="L78" i="13"/>
  <c r="K78" i="13"/>
  <c r="J78" i="13"/>
  <c r="I78" i="13"/>
  <c r="G77" i="13"/>
  <c r="F77" i="13"/>
  <c r="E77" i="13"/>
  <c r="D77" i="13"/>
  <c r="C77" i="13"/>
  <c r="L76" i="13"/>
  <c r="K76" i="13"/>
  <c r="J76" i="13"/>
  <c r="I76" i="13"/>
  <c r="L75" i="13"/>
  <c r="K75" i="13"/>
  <c r="J75" i="13"/>
  <c r="I75" i="13"/>
  <c r="L74" i="13"/>
  <c r="K74" i="13"/>
  <c r="J74" i="13"/>
  <c r="I74" i="13"/>
  <c r="L73" i="13"/>
  <c r="K73" i="13"/>
  <c r="J73" i="13"/>
  <c r="I73" i="13"/>
  <c r="L72" i="13"/>
  <c r="K72" i="13"/>
  <c r="J72" i="13"/>
  <c r="I72" i="13"/>
  <c r="L71" i="13"/>
  <c r="K71" i="13"/>
  <c r="J71" i="13"/>
  <c r="I71" i="13"/>
  <c r="G70" i="13"/>
  <c r="F70" i="13"/>
  <c r="E70" i="13"/>
  <c r="D70" i="13"/>
  <c r="C70" i="13"/>
  <c r="L65" i="13"/>
  <c r="K65" i="13"/>
  <c r="J65" i="13"/>
  <c r="I65" i="13"/>
  <c r="L64" i="13"/>
  <c r="K64" i="13"/>
  <c r="J64" i="13"/>
  <c r="I64" i="13"/>
  <c r="L63" i="13"/>
  <c r="K63" i="13"/>
  <c r="J63" i="13"/>
  <c r="I63" i="13"/>
  <c r="L62" i="13"/>
  <c r="K62" i="13"/>
  <c r="J62" i="13"/>
  <c r="I62" i="13"/>
  <c r="L61" i="13"/>
  <c r="K61" i="13"/>
  <c r="J61" i="13"/>
  <c r="I61" i="13"/>
  <c r="L60" i="13"/>
  <c r="K60" i="13"/>
  <c r="J60" i="13"/>
  <c r="I60" i="13"/>
  <c r="G59" i="13"/>
  <c r="F59" i="13"/>
  <c r="E59" i="13"/>
  <c r="D59" i="13"/>
  <c r="C59" i="13"/>
  <c r="L58" i="13"/>
  <c r="K58" i="13"/>
  <c r="J58" i="13"/>
  <c r="I58" i="13"/>
  <c r="L57" i="13"/>
  <c r="K57" i="13"/>
  <c r="J57" i="13"/>
  <c r="I57" i="13"/>
  <c r="L56" i="13"/>
  <c r="K56" i="13"/>
  <c r="J56" i="13"/>
  <c r="I56" i="13"/>
  <c r="L55" i="13"/>
  <c r="K55" i="13"/>
  <c r="J55" i="13"/>
  <c r="I55" i="13"/>
  <c r="G54" i="13"/>
  <c r="F54" i="13"/>
  <c r="E54" i="13"/>
  <c r="D54" i="13"/>
  <c r="C54" i="13"/>
  <c r="L47" i="13"/>
  <c r="K47" i="13"/>
  <c r="J47" i="13"/>
  <c r="I47" i="13"/>
  <c r="L46" i="13"/>
  <c r="K46" i="13"/>
  <c r="J46" i="13"/>
  <c r="I46" i="13"/>
  <c r="L45" i="13"/>
  <c r="K45" i="13"/>
  <c r="J45" i="13"/>
  <c r="I45" i="13"/>
  <c r="L44" i="13"/>
  <c r="K44" i="13"/>
  <c r="J44" i="13"/>
  <c r="I44" i="13"/>
  <c r="L43" i="13"/>
  <c r="K43" i="13"/>
  <c r="J43" i="13"/>
  <c r="I43" i="13"/>
  <c r="L42" i="13"/>
  <c r="K42" i="13"/>
  <c r="J42" i="13"/>
  <c r="I42" i="13"/>
  <c r="L41" i="13"/>
  <c r="K41" i="13"/>
  <c r="J41" i="13"/>
  <c r="I41" i="13"/>
  <c r="G40" i="13"/>
  <c r="F40" i="13"/>
  <c r="E40" i="13"/>
  <c r="D40" i="13"/>
  <c r="C40" i="13"/>
  <c r="L39" i="13"/>
  <c r="K39" i="13"/>
  <c r="J39" i="13"/>
  <c r="I39" i="13"/>
  <c r="L38" i="13"/>
  <c r="K38" i="13"/>
  <c r="J38" i="13"/>
  <c r="I38" i="13"/>
  <c r="L37" i="13"/>
  <c r="K37" i="13"/>
  <c r="J37" i="13"/>
  <c r="I37" i="13"/>
  <c r="K261" i="13"/>
  <c r="L33" i="13"/>
  <c r="K33" i="13"/>
  <c r="J33" i="13"/>
  <c r="I33" i="13"/>
  <c r="G32" i="13"/>
  <c r="F32" i="13"/>
  <c r="E32" i="13"/>
  <c r="D32" i="13"/>
  <c r="C32" i="13"/>
  <c r="L31" i="13"/>
  <c r="K31" i="13"/>
  <c r="J31" i="13"/>
  <c r="I31" i="13"/>
  <c r="L30" i="13"/>
  <c r="K30" i="13"/>
  <c r="J30" i="13"/>
  <c r="I30" i="13"/>
  <c r="L29" i="13"/>
  <c r="K29" i="13"/>
  <c r="J29" i="13"/>
  <c r="I29" i="13"/>
  <c r="L28" i="13"/>
  <c r="K28" i="13"/>
  <c r="J28" i="13"/>
  <c r="I28" i="13"/>
  <c r="L27" i="13"/>
  <c r="K27" i="13"/>
  <c r="J27" i="13"/>
  <c r="I27" i="13"/>
  <c r="L26" i="13"/>
  <c r="K26" i="13"/>
  <c r="J26" i="13"/>
  <c r="I26" i="13"/>
  <c r="G25" i="13"/>
  <c r="F25" i="13"/>
  <c r="E25" i="13"/>
  <c r="D25" i="13"/>
  <c r="C25" i="13"/>
  <c r="L20" i="13"/>
  <c r="K20" i="13"/>
  <c r="J20" i="13"/>
  <c r="I20" i="13"/>
  <c r="L19" i="13"/>
  <c r="K19" i="13"/>
  <c r="J19" i="13"/>
  <c r="I19" i="13"/>
  <c r="L18" i="13"/>
  <c r="K18" i="13"/>
  <c r="J18" i="13"/>
  <c r="I18" i="13"/>
  <c r="L17" i="13"/>
  <c r="K17" i="13"/>
  <c r="J17" i="13"/>
  <c r="I17" i="13"/>
  <c r="L16" i="13"/>
  <c r="K16" i="13"/>
  <c r="J16" i="13"/>
  <c r="I16" i="13"/>
  <c r="L15" i="13"/>
  <c r="K15" i="13"/>
  <c r="J15" i="13"/>
  <c r="I15" i="13"/>
  <c r="G14" i="13"/>
  <c r="F14" i="13"/>
  <c r="E14" i="13"/>
  <c r="D14" i="13"/>
  <c r="C14" i="13"/>
  <c r="L13" i="13"/>
  <c r="K13" i="13"/>
  <c r="J13" i="13"/>
  <c r="I13" i="13"/>
  <c r="L12" i="13"/>
  <c r="K12" i="13"/>
  <c r="J12" i="13"/>
  <c r="I12" i="13"/>
  <c r="L11" i="13"/>
  <c r="K11" i="13"/>
  <c r="J11" i="13"/>
  <c r="I11" i="13"/>
  <c r="L10" i="13"/>
  <c r="K10" i="13"/>
  <c r="J10" i="13"/>
  <c r="I10" i="13"/>
  <c r="G9" i="13"/>
  <c r="F9" i="13"/>
  <c r="E9" i="13"/>
  <c r="D9" i="13"/>
  <c r="C9" i="13"/>
  <c r="G24" i="13"/>
  <c r="F24" i="13"/>
  <c r="E24" i="13"/>
  <c r="D24" i="13"/>
  <c r="C24" i="13"/>
  <c r="I24" i="13" l="1"/>
  <c r="J24" i="13"/>
  <c r="K24" i="13"/>
  <c r="L24" i="13"/>
  <c r="J115" i="13"/>
  <c r="I122" i="13"/>
  <c r="J149" i="13"/>
  <c r="I220" i="13"/>
  <c r="E239" i="13"/>
  <c r="F98" i="13"/>
  <c r="F53" i="13"/>
  <c r="G98" i="13"/>
  <c r="G53" i="13"/>
  <c r="E98" i="13"/>
  <c r="E53" i="13"/>
  <c r="C98" i="13"/>
  <c r="C114" i="13" s="1"/>
  <c r="C143" i="13" s="1"/>
  <c r="C159" i="13" s="1"/>
  <c r="C188" i="13" s="1"/>
  <c r="C204" i="13" s="1"/>
  <c r="C233" i="13" s="1"/>
  <c r="C249" i="13" s="1"/>
  <c r="C53" i="13"/>
  <c r="C69" i="13" s="1"/>
  <c r="D98" i="13"/>
  <c r="D53" i="13"/>
  <c r="J175" i="13"/>
  <c r="K167" i="13"/>
  <c r="G169" i="13"/>
  <c r="D201" i="13"/>
  <c r="G257" i="13"/>
  <c r="L85" i="13"/>
  <c r="K130" i="13"/>
  <c r="L80" i="13"/>
  <c r="K59" i="13"/>
  <c r="J99" i="13"/>
  <c r="I104" i="13"/>
  <c r="J130" i="13"/>
  <c r="K149" i="13"/>
  <c r="J167" i="13"/>
  <c r="F93" i="13"/>
  <c r="K77" i="13"/>
  <c r="G111" i="13"/>
  <c r="K104" i="13"/>
  <c r="J122" i="13"/>
  <c r="F156" i="13"/>
  <c r="I175" i="13"/>
  <c r="K175" i="13"/>
  <c r="J194" i="13"/>
  <c r="G214" i="13"/>
  <c r="L167" i="13"/>
  <c r="D239" i="13"/>
  <c r="C250" i="13"/>
  <c r="G250" i="13"/>
  <c r="F257" i="13"/>
  <c r="L257" i="13" s="1"/>
  <c r="D265" i="13"/>
  <c r="I189" i="13"/>
  <c r="G201" i="13"/>
  <c r="K194" i="13"/>
  <c r="J220" i="13"/>
  <c r="K9" i="13"/>
  <c r="E234" i="13"/>
  <c r="I14" i="13"/>
  <c r="C239" i="13"/>
  <c r="I239" i="13" s="1"/>
  <c r="L14" i="13"/>
  <c r="G239" i="13"/>
  <c r="F250" i="13"/>
  <c r="E257" i="13"/>
  <c r="J36" i="13"/>
  <c r="J261" i="13"/>
  <c r="C265" i="13"/>
  <c r="F265" i="13"/>
  <c r="F66" i="13"/>
  <c r="K70" i="13"/>
  <c r="I77" i="13"/>
  <c r="L77" i="13"/>
  <c r="D79" i="13"/>
  <c r="I85" i="13"/>
  <c r="G138" i="13"/>
  <c r="G156" i="13"/>
  <c r="L175" i="13"/>
  <c r="K205" i="13"/>
  <c r="L40" i="13"/>
  <c r="G265" i="13"/>
  <c r="G234" i="13"/>
  <c r="J25" i="13"/>
  <c r="D250" i="13"/>
  <c r="I32" i="13"/>
  <c r="C257" i="13"/>
  <c r="F21" i="13"/>
  <c r="F234" i="13"/>
  <c r="C234" i="13"/>
  <c r="I40" i="13"/>
  <c r="L122" i="13"/>
  <c r="D21" i="13"/>
  <c r="D234" i="13"/>
  <c r="D246" i="13" s="1"/>
  <c r="L9" i="13"/>
  <c r="F239" i="13"/>
  <c r="K25" i="13"/>
  <c r="E250" i="13"/>
  <c r="D257" i="13"/>
  <c r="I36" i="13"/>
  <c r="I261" i="13"/>
  <c r="G35" i="13"/>
  <c r="G48" i="13" s="1"/>
  <c r="L261" i="13"/>
  <c r="E265" i="13"/>
  <c r="I59" i="13"/>
  <c r="L59" i="13"/>
  <c r="K122" i="13"/>
  <c r="L130" i="13"/>
  <c r="L194" i="13"/>
  <c r="L36" i="13"/>
  <c r="L212" i="13"/>
  <c r="K212" i="13"/>
  <c r="J32" i="13"/>
  <c r="K32" i="13"/>
  <c r="J40" i="13"/>
  <c r="K40" i="13"/>
  <c r="L220" i="13"/>
  <c r="K220" i="13"/>
  <c r="E170" i="13"/>
  <c r="E169" i="13" s="1"/>
  <c r="K171" i="13"/>
  <c r="J212" i="13"/>
  <c r="I212" i="13"/>
  <c r="G66" i="13"/>
  <c r="J59" i="13"/>
  <c r="G93" i="13"/>
  <c r="J77" i="13"/>
  <c r="L104" i="13"/>
  <c r="G183" i="13"/>
  <c r="G21" i="13"/>
  <c r="K14" i="13"/>
  <c r="L32" i="13"/>
  <c r="D66" i="13"/>
  <c r="D93" i="13"/>
  <c r="F79" i="13"/>
  <c r="I81" i="13"/>
  <c r="G79" i="13"/>
  <c r="J85" i="13"/>
  <c r="J104" i="13"/>
  <c r="I130" i="13"/>
  <c r="L144" i="13"/>
  <c r="L149" i="13"/>
  <c r="E21" i="13"/>
  <c r="C93" i="13"/>
  <c r="I70" i="13"/>
  <c r="J144" i="13"/>
  <c r="I144" i="13"/>
  <c r="D156" i="13"/>
  <c r="I149" i="13"/>
  <c r="C156" i="13"/>
  <c r="C201" i="13"/>
  <c r="I194" i="13"/>
  <c r="J9" i="13"/>
  <c r="J14" i="13"/>
  <c r="L25" i="13"/>
  <c r="C35" i="13"/>
  <c r="C260" i="13" s="1"/>
  <c r="F35" i="13"/>
  <c r="K54" i="13"/>
  <c r="E66" i="13"/>
  <c r="L54" i="13"/>
  <c r="K81" i="13"/>
  <c r="E80" i="13"/>
  <c r="E93" i="13" s="1"/>
  <c r="L81" i="13"/>
  <c r="E156" i="13"/>
  <c r="K144" i="13"/>
  <c r="E201" i="13"/>
  <c r="K189" i="13"/>
  <c r="K216" i="13"/>
  <c r="E215" i="13"/>
  <c r="G228" i="13"/>
  <c r="C21" i="13"/>
  <c r="I9" i="13"/>
  <c r="D35" i="13"/>
  <c r="K36" i="13"/>
  <c r="E35" i="13"/>
  <c r="J54" i="13"/>
  <c r="L70" i="13"/>
  <c r="C79" i="13"/>
  <c r="I79" i="13" s="1"/>
  <c r="I80" i="13"/>
  <c r="J81" i="13"/>
  <c r="F111" i="13"/>
  <c r="L99" i="13"/>
  <c r="C138" i="13"/>
  <c r="I115" i="13"/>
  <c r="L115" i="13"/>
  <c r="E124" i="13"/>
  <c r="E138" i="13"/>
  <c r="C183" i="13"/>
  <c r="I167" i="13"/>
  <c r="J171" i="13"/>
  <c r="D170" i="13"/>
  <c r="I170" i="13" s="1"/>
  <c r="I171" i="13"/>
  <c r="J205" i="13"/>
  <c r="I205" i="13"/>
  <c r="C214" i="13"/>
  <c r="I25" i="13"/>
  <c r="C66" i="13"/>
  <c r="I54" i="13"/>
  <c r="J70" i="13"/>
  <c r="K85" i="13"/>
  <c r="C111" i="13"/>
  <c r="I99" i="13"/>
  <c r="D111" i="13"/>
  <c r="K160" i="13"/>
  <c r="K99" i="13"/>
  <c r="E111" i="13"/>
  <c r="J126" i="13"/>
  <c r="D125" i="13"/>
  <c r="J160" i="13"/>
  <c r="C169" i="13"/>
  <c r="C228" i="13"/>
  <c r="K115" i="13"/>
  <c r="C124" i="13"/>
  <c r="I126" i="13"/>
  <c r="I160" i="13"/>
  <c r="L171" i="13"/>
  <c r="F170" i="13"/>
  <c r="J189" i="13"/>
  <c r="L205" i="13"/>
  <c r="J216" i="13"/>
  <c r="D215" i="13"/>
  <c r="L126" i="13"/>
  <c r="F125" i="13"/>
  <c r="L160" i="13"/>
  <c r="L189" i="13"/>
  <c r="F201" i="13"/>
  <c r="L216" i="13"/>
  <c r="F215" i="13"/>
  <c r="E246" i="13" l="1"/>
  <c r="G69" i="13"/>
  <c r="L53" i="13"/>
  <c r="G114" i="13"/>
  <c r="L98" i="13"/>
  <c r="D69" i="13"/>
  <c r="I69" i="13" s="1"/>
  <c r="I53" i="13"/>
  <c r="E69" i="13"/>
  <c r="J53" i="13"/>
  <c r="F69" i="13"/>
  <c r="K53" i="13"/>
  <c r="D114" i="13"/>
  <c r="I98" i="13"/>
  <c r="E114" i="13"/>
  <c r="J98" i="13"/>
  <c r="F114" i="13"/>
  <c r="K98" i="13"/>
  <c r="K156" i="13"/>
  <c r="L66" i="13"/>
  <c r="L93" i="13"/>
  <c r="J239" i="13"/>
  <c r="L234" i="13"/>
  <c r="G246" i="13"/>
  <c r="I234" i="13"/>
  <c r="I93" i="13"/>
  <c r="F246" i="13"/>
  <c r="K246" i="13" s="1"/>
  <c r="I111" i="13"/>
  <c r="L111" i="13"/>
  <c r="K93" i="13"/>
  <c r="K66" i="13"/>
  <c r="K257" i="13"/>
  <c r="L201" i="13"/>
  <c r="L239" i="13"/>
  <c r="J250" i="13"/>
  <c r="J234" i="13"/>
  <c r="E183" i="13"/>
  <c r="I201" i="13"/>
  <c r="J246" i="13"/>
  <c r="L156" i="13"/>
  <c r="I21" i="13"/>
  <c r="C246" i="13"/>
  <c r="I246" i="13" s="1"/>
  <c r="K265" i="13"/>
  <c r="D260" i="13"/>
  <c r="I260" i="13" s="1"/>
  <c r="K239" i="13"/>
  <c r="J257" i="13"/>
  <c r="I265" i="13"/>
  <c r="L21" i="13"/>
  <c r="K21" i="13"/>
  <c r="E260" i="13"/>
  <c r="F260" i="13"/>
  <c r="F273" i="13" s="1"/>
  <c r="D48" i="13"/>
  <c r="L265" i="13"/>
  <c r="G34" i="13"/>
  <c r="G259" i="13" s="1"/>
  <c r="G260" i="13"/>
  <c r="G273" i="13" s="1"/>
  <c r="K234" i="13"/>
  <c r="K250" i="13"/>
  <c r="L250" i="13"/>
  <c r="L79" i="13"/>
  <c r="J265" i="13"/>
  <c r="I250" i="13"/>
  <c r="I257" i="13"/>
  <c r="I156" i="13"/>
  <c r="K111" i="13"/>
  <c r="I66" i="13"/>
  <c r="J125" i="13"/>
  <c r="D138" i="13"/>
  <c r="J138" i="13" s="1"/>
  <c r="I125" i="13"/>
  <c r="D124" i="13"/>
  <c r="J124" i="13" s="1"/>
  <c r="K35" i="13"/>
  <c r="E34" i="13"/>
  <c r="K201" i="13"/>
  <c r="J201" i="13"/>
  <c r="K80" i="13"/>
  <c r="E79" i="13"/>
  <c r="J80" i="13"/>
  <c r="C34" i="13"/>
  <c r="C259" i="13" s="1"/>
  <c r="I35" i="13"/>
  <c r="F214" i="13"/>
  <c r="L214" i="13" s="1"/>
  <c r="L215" i="13"/>
  <c r="J215" i="13"/>
  <c r="D214" i="13"/>
  <c r="I214" i="13" s="1"/>
  <c r="E214" i="13"/>
  <c r="K215" i="13"/>
  <c r="F124" i="13"/>
  <c r="L124" i="13" s="1"/>
  <c r="L125" i="13"/>
  <c r="F169" i="13"/>
  <c r="L170" i="13"/>
  <c r="F183" i="13"/>
  <c r="L183" i="13" s="1"/>
  <c r="K170" i="13"/>
  <c r="I215" i="13"/>
  <c r="D34" i="13"/>
  <c r="J35" i="13"/>
  <c r="J93" i="13"/>
  <c r="J156" i="13"/>
  <c r="J66" i="13"/>
  <c r="F228" i="13"/>
  <c r="L228" i="13" s="1"/>
  <c r="E228" i="13"/>
  <c r="J111" i="13"/>
  <c r="C48" i="13"/>
  <c r="D228" i="13"/>
  <c r="J170" i="13"/>
  <c r="D169" i="13"/>
  <c r="J169" i="13" s="1"/>
  <c r="D183" i="13"/>
  <c r="K125" i="13"/>
  <c r="F138" i="13"/>
  <c r="L138" i="13" s="1"/>
  <c r="E48" i="13"/>
  <c r="J21" i="13"/>
  <c r="L35" i="13"/>
  <c r="F34" i="13"/>
  <c r="F48" i="13"/>
  <c r="L48" i="13" s="1"/>
  <c r="K69" i="13" l="1"/>
  <c r="F143" i="13"/>
  <c r="K114" i="13"/>
  <c r="D143" i="13"/>
  <c r="I114" i="13"/>
  <c r="G143" i="13"/>
  <c r="L114" i="13"/>
  <c r="E143" i="13"/>
  <c r="J114" i="13"/>
  <c r="J69" i="13"/>
  <c r="L69" i="13"/>
  <c r="D273" i="13"/>
  <c r="L246" i="13"/>
  <c r="K183" i="13"/>
  <c r="J183" i="13"/>
  <c r="I124" i="13"/>
  <c r="I48" i="13"/>
  <c r="J260" i="13"/>
  <c r="E273" i="13"/>
  <c r="K273" i="13" s="1"/>
  <c r="E259" i="13"/>
  <c r="K260" i="13"/>
  <c r="L34" i="13"/>
  <c r="F259" i="13"/>
  <c r="K228" i="13"/>
  <c r="D259" i="13"/>
  <c r="I34" i="13"/>
  <c r="L260" i="13"/>
  <c r="L273" i="13"/>
  <c r="J34" i="13"/>
  <c r="K138" i="13"/>
  <c r="J273" i="13"/>
  <c r="K214" i="13"/>
  <c r="J214" i="13"/>
  <c r="K48" i="13"/>
  <c r="L169" i="13"/>
  <c r="K169" i="13"/>
  <c r="I138" i="13"/>
  <c r="J48" i="13"/>
  <c r="K79" i="13"/>
  <c r="J79" i="13"/>
  <c r="K34" i="13"/>
  <c r="J228" i="13"/>
  <c r="C273" i="13"/>
  <c r="I273" i="13" s="1"/>
  <c r="I183" i="13"/>
  <c r="K124" i="13"/>
  <c r="I169" i="13"/>
  <c r="I228" i="13"/>
  <c r="E159" i="13" l="1"/>
  <c r="J143" i="13"/>
  <c r="D159" i="13"/>
  <c r="I143" i="13"/>
  <c r="G159" i="13"/>
  <c r="L143" i="13"/>
  <c r="F159" i="13"/>
  <c r="K143" i="13"/>
  <c r="J259" i="13"/>
  <c r="K259" i="13"/>
  <c r="L259" i="13"/>
  <c r="I259" i="13"/>
  <c r="C101" i="17"/>
  <c r="B54" i="60" s="1"/>
  <c r="F188" i="13" l="1"/>
  <c r="K159" i="13"/>
  <c r="D188" i="13"/>
  <c r="I159" i="13"/>
  <c r="G188" i="13"/>
  <c r="L159" i="13"/>
  <c r="E188" i="13"/>
  <c r="J159" i="13"/>
  <c r="E204" i="13" l="1"/>
  <c r="J188" i="13"/>
  <c r="D204" i="13"/>
  <c r="I188" i="13"/>
  <c r="G204" i="13"/>
  <c r="L188" i="13"/>
  <c r="F204" i="13"/>
  <c r="K188" i="13"/>
  <c r="F233" i="13" l="1"/>
  <c r="K204" i="13"/>
  <c r="E233" i="13"/>
  <c r="J204" i="13"/>
  <c r="G233" i="13"/>
  <c r="L204" i="13"/>
  <c r="D233" i="13"/>
  <c r="I204" i="13"/>
  <c r="C39" i="52"/>
  <c r="C38" i="52"/>
  <c r="C10" i="52"/>
  <c r="K256" i="31"/>
  <c r="I256" i="31"/>
  <c r="L255" i="31"/>
  <c r="K255" i="31"/>
  <c r="J255" i="31"/>
  <c r="I255" i="31"/>
  <c r="L253" i="31"/>
  <c r="K253" i="31"/>
  <c r="J253" i="31"/>
  <c r="K252" i="31"/>
  <c r="I252" i="31"/>
  <c r="L251" i="31"/>
  <c r="K251" i="31"/>
  <c r="J251" i="31"/>
  <c r="I251" i="31"/>
  <c r="L249" i="31"/>
  <c r="K249" i="31"/>
  <c r="J249" i="31"/>
  <c r="I249" i="31"/>
  <c r="K248" i="31"/>
  <c r="I248" i="31"/>
  <c r="L247" i="31"/>
  <c r="K247" i="31"/>
  <c r="J247" i="31"/>
  <c r="I247" i="31"/>
  <c r="L246" i="31"/>
  <c r="J246" i="31"/>
  <c r="L243" i="31"/>
  <c r="K243" i="31"/>
  <c r="J243" i="31"/>
  <c r="K242" i="31"/>
  <c r="L241" i="31"/>
  <c r="K241" i="31"/>
  <c r="I241" i="31"/>
  <c r="K240" i="31"/>
  <c r="I240" i="31"/>
  <c r="L235" i="31"/>
  <c r="K235" i="31"/>
  <c r="J235" i="31"/>
  <c r="L233" i="31"/>
  <c r="K233" i="31"/>
  <c r="J233" i="31"/>
  <c r="I233" i="31"/>
  <c r="K232" i="31"/>
  <c r="I232" i="31"/>
  <c r="L231" i="31"/>
  <c r="K231" i="31"/>
  <c r="J231" i="31"/>
  <c r="I231" i="31"/>
  <c r="L230" i="31"/>
  <c r="L229" i="31"/>
  <c r="K229" i="31"/>
  <c r="J229" i="31"/>
  <c r="I229" i="31"/>
  <c r="L228" i="31"/>
  <c r="K226" i="31"/>
  <c r="L225" i="31"/>
  <c r="K225" i="31"/>
  <c r="J225" i="31"/>
  <c r="I225" i="31"/>
  <c r="K224" i="31"/>
  <c r="I224" i="31"/>
  <c r="L223" i="31"/>
  <c r="K223" i="31"/>
  <c r="J223" i="31"/>
  <c r="I223" i="31"/>
  <c r="L222" i="31"/>
  <c r="J222" i="31"/>
  <c r="L214" i="31"/>
  <c r="K214" i="31"/>
  <c r="J214" i="31"/>
  <c r="I214" i="31"/>
  <c r="L213" i="31"/>
  <c r="K213" i="31"/>
  <c r="J213" i="31"/>
  <c r="I213" i="31"/>
  <c r="L211" i="31"/>
  <c r="K211" i="31"/>
  <c r="J211" i="31"/>
  <c r="I211" i="31"/>
  <c r="L210" i="31"/>
  <c r="K210" i="31"/>
  <c r="J210" i="31"/>
  <c r="I210" i="31"/>
  <c r="L209" i="31"/>
  <c r="K209" i="31"/>
  <c r="J209" i="31"/>
  <c r="I209" i="31"/>
  <c r="L207" i="31"/>
  <c r="K207" i="31"/>
  <c r="J207" i="31"/>
  <c r="I207" i="31"/>
  <c r="L206" i="31"/>
  <c r="K206" i="31"/>
  <c r="J206" i="31"/>
  <c r="I206" i="31"/>
  <c r="L205" i="31"/>
  <c r="K205" i="31"/>
  <c r="J205" i="31"/>
  <c r="I205" i="31"/>
  <c r="L204" i="31"/>
  <c r="K204" i="31"/>
  <c r="J204" i="31"/>
  <c r="I204" i="31"/>
  <c r="L201" i="31"/>
  <c r="K201" i="31"/>
  <c r="J201" i="31"/>
  <c r="I201" i="31"/>
  <c r="L200" i="31"/>
  <c r="K200" i="31"/>
  <c r="J200" i="31"/>
  <c r="I200" i="31"/>
  <c r="L199" i="31"/>
  <c r="K199" i="31"/>
  <c r="J199" i="31"/>
  <c r="I199" i="31"/>
  <c r="L198" i="31"/>
  <c r="K198" i="31"/>
  <c r="J198" i="31"/>
  <c r="I198" i="31"/>
  <c r="L194" i="31"/>
  <c r="K194" i="31"/>
  <c r="J194" i="31"/>
  <c r="I194" i="31"/>
  <c r="L193" i="31"/>
  <c r="K193" i="31"/>
  <c r="J193" i="31"/>
  <c r="I193" i="31"/>
  <c r="L192" i="31"/>
  <c r="K192" i="31"/>
  <c r="J192" i="31"/>
  <c r="I192" i="31"/>
  <c r="L191" i="31"/>
  <c r="K191" i="31"/>
  <c r="J191" i="31"/>
  <c r="I191" i="31"/>
  <c r="L190" i="31"/>
  <c r="K190" i="31"/>
  <c r="J190" i="31"/>
  <c r="I190" i="31"/>
  <c r="L189" i="31"/>
  <c r="K189" i="31"/>
  <c r="J189" i="31"/>
  <c r="I189" i="31"/>
  <c r="L188" i="31"/>
  <c r="K188" i="31"/>
  <c r="J188" i="31"/>
  <c r="I188" i="31"/>
  <c r="L187" i="31"/>
  <c r="K187" i="31"/>
  <c r="J187" i="31"/>
  <c r="I187" i="31"/>
  <c r="L186" i="31"/>
  <c r="K186" i="31"/>
  <c r="J186" i="31"/>
  <c r="I186" i="31"/>
  <c r="G14" i="52"/>
  <c r="L184" i="31"/>
  <c r="K184" i="31"/>
  <c r="J184" i="31"/>
  <c r="I184" i="31"/>
  <c r="L183" i="31"/>
  <c r="K183" i="31"/>
  <c r="J183" i="31"/>
  <c r="I183" i="31"/>
  <c r="L182" i="31"/>
  <c r="K182" i="31"/>
  <c r="J182" i="31"/>
  <c r="I182" i="31"/>
  <c r="L181" i="31"/>
  <c r="K181" i="31"/>
  <c r="J181" i="31"/>
  <c r="I181" i="31"/>
  <c r="L180" i="31"/>
  <c r="K180" i="31"/>
  <c r="J180" i="31"/>
  <c r="I180" i="31"/>
  <c r="L172" i="31"/>
  <c r="K172" i="31"/>
  <c r="J172" i="31"/>
  <c r="I172" i="31"/>
  <c r="L171" i="31"/>
  <c r="K171" i="31"/>
  <c r="J171" i="31"/>
  <c r="I171" i="31"/>
  <c r="L169" i="31"/>
  <c r="K169" i="31"/>
  <c r="J169" i="31"/>
  <c r="I169" i="31"/>
  <c r="L168" i="31"/>
  <c r="K168" i="31"/>
  <c r="J168" i="31"/>
  <c r="I168" i="31"/>
  <c r="L167" i="31"/>
  <c r="K167" i="31"/>
  <c r="J167" i="31"/>
  <c r="I167" i="31"/>
  <c r="L165" i="31"/>
  <c r="K165" i="31"/>
  <c r="J165" i="31"/>
  <c r="I165" i="31"/>
  <c r="L164" i="31"/>
  <c r="K164" i="31"/>
  <c r="J164" i="31"/>
  <c r="I164" i="31"/>
  <c r="L163" i="31"/>
  <c r="K163" i="31"/>
  <c r="J163" i="31"/>
  <c r="I163" i="31"/>
  <c r="L162" i="31"/>
  <c r="K162" i="31"/>
  <c r="J162" i="31"/>
  <c r="I162" i="31"/>
  <c r="L159" i="31"/>
  <c r="K159" i="31"/>
  <c r="J159" i="31"/>
  <c r="I159" i="31"/>
  <c r="L158" i="31"/>
  <c r="K158" i="31"/>
  <c r="J158" i="31"/>
  <c r="I158" i="31"/>
  <c r="L157" i="31"/>
  <c r="K157" i="31"/>
  <c r="J157" i="31"/>
  <c r="I157" i="31"/>
  <c r="L156" i="31"/>
  <c r="K156" i="31"/>
  <c r="J156" i="31"/>
  <c r="I156" i="31"/>
  <c r="F26" i="52"/>
  <c r="L152" i="31"/>
  <c r="K152" i="31"/>
  <c r="J152" i="31"/>
  <c r="I152" i="31"/>
  <c r="L151" i="31"/>
  <c r="K151" i="31"/>
  <c r="J151" i="31"/>
  <c r="I151" i="31"/>
  <c r="L150" i="31"/>
  <c r="K150" i="31"/>
  <c r="J150" i="31"/>
  <c r="I150" i="31"/>
  <c r="L149" i="31"/>
  <c r="K149" i="31"/>
  <c r="J149" i="31"/>
  <c r="I149" i="31"/>
  <c r="L148" i="31"/>
  <c r="K148" i="31"/>
  <c r="J148" i="31"/>
  <c r="I148" i="31"/>
  <c r="L147" i="31"/>
  <c r="K147" i="31"/>
  <c r="J147" i="31"/>
  <c r="I147" i="31"/>
  <c r="L146" i="31"/>
  <c r="K146" i="31"/>
  <c r="J146" i="31"/>
  <c r="I146" i="31"/>
  <c r="L145" i="31"/>
  <c r="K145" i="31"/>
  <c r="J145" i="31"/>
  <c r="I145" i="31"/>
  <c r="L144" i="31"/>
  <c r="K144" i="31"/>
  <c r="J144" i="31"/>
  <c r="I144" i="31"/>
  <c r="F14" i="52"/>
  <c r="J143" i="31"/>
  <c r="L142" i="31"/>
  <c r="K142" i="31"/>
  <c r="J142" i="31"/>
  <c r="I142" i="31"/>
  <c r="L141" i="31"/>
  <c r="K141" i="31"/>
  <c r="J141" i="31"/>
  <c r="I141" i="31"/>
  <c r="L140" i="31"/>
  <c r="K140" i="31"/>
  <c r="J140" i="31"/>
  <c r="I140" i="31"/>
  <c r="L139" i="31"/>
  <c r="K139" i="31"/>
  <c r="J139" i="31"/>
  <c r="I139" i="31"/>
  <c r="L138" i="31"/>
  <c r="K138" i="31"/>
  <c r="J138" i="31"/>
  <c r="I138" i="31"/>
  <c r="F8" i="52"/>
  <c r="L129" i="31"/>
  <c r="K129" i="31"/>
  <c r="J129" i="31"/>
  <c r="I129" i="31"/>
  <c r="L128" i="31"/>
  <c r="K128" i="31"/>
  <c r="J128" i="31"/>
  <c r="I128" i="31"/>
  <c r="L126" i="31"/>
  <c r="K126" i="31"/>
  <c r="J126" i="31"/>
  <c r="I126" i="31"/>
  <c r="L125" i="31"/>
  <c r="K125" i="31"/>
  <c r="J125" i="31"/>
  <c r="I125" i="31"/>
  <c r="L124" i="31"/>
  <c r="K124" i="31"/>
  <c r="J124" i="31"/>
  <c r="I124" i="31"/>
  <c r="L122" i="31"/>
  <c r="K122" i="31"/>
  <c r="J122" i="31"/>
  <c r="I122" i="31"/>
  <c r="L121" i="31"/>
  <c r="K121" i="31"/>
  <c r="J121" i="31"/>
  <c r="I121" i="31"/>
  <c r="L120" i="31"/>
  <c r="K120" i="31"/>
  <c r="J120" i="31"/>
  <c r="I120" i="31"/>
  <c r="L119" i="31"/>
  <c r="K119" i="31"/>
  <c r="J119" i="31"/>
  <c r="I119" i="31"/>
  <c r="L116" i="31"/>
  <c r="K116" i="31"/>
  <c r="J116" i="31"/>
  <c r="I116" i="31"/>
  <c r="L115" i="31"/>
  <c r="K115" i="31"/>
  <c r="J115" i="31"/>
  <c r="I115" i="31"/>
  <c r="L114" i="31"/>
  <c r="K114" i="31"/>
  <c r="J114" i="31"/>
  <c r="I114" i="31"/>
  <c r="L113" i="31"/>
  <c r="K113" i="31"/>
  <c r="J113" i="31"/>
  <c r="I113" i="31"/>
  <c r="L109" i="31"/>
  <c r="K109" i="31"/>
  <c r="J109" i="31"/>
  <c r="I109" i="31"/>
  <c r="L108" i="31"/>
  <c r="K108" i="31"/>
  <c r="J108" i="31"/>
  <c r="I108" i="31"/>
  <c r="L107" i="31"/>
  <c r="K107" i="31"/>
  <c r="J107" i="31"/>
  <c r="I107" i="31"/>
  <c r="L106" i="31"/>
  <c r="K106" i="31"/>
  <c r="J106" i="31"/>
  <c r="I106" i="31"/>
  <c r="L105" i="31"/>
  <c r="K105" i="31"/>
  <c r="J105" i="31"/>
  <c r="I105" i="31"/>
  <c r="L104" i="31"/>
  <c r="K104" i="31"/>
  <c r="J104" i="31"/>
  <c r="I104" i="31"/>
  <c r="L103" i="31"/>
  <c r="K103" i="31"/>
  <c r="J103" i="31"/>
  <c r="I103" i="31"/>
  <c r="L102" i="31"/>
  <c r="K102" i="31"/>
  <c r="J102" i="31"/>
  <c r="I102" i="31"/>
  <c r="L101" i="31"/>
  <c r="K101" i="31"/>
  <c r="J101" i="31"/>
  <c r="I101" i="31"/>
  <c r="E14" i="52"/>
  <c r="J100" i="31"/>
  <c r="L99" i="31"/>
  <c r="K99" i="31"/>
  <c r="J99" i="31"/>
  <c r="I99" i="31"/>
  <c r="L98" i="31"/>
  <c r="K98" i="31"/>
  <c r="J98" i="31"/>
  <c r="I98" i="31"/>
  <c r="L97" i="31"/>
  <c r="K97" i="31"/>
  <c r="J97" i="31"/>
  <c r="I97" i="31"/>
  <c r="L96" i="31"/>
  <c r="K96" i="31"/>
  <c r="J96" i="31"/>
  <c r="I96" i="31"/>
  <c r="L95" i="31"/>
  <c r="K95" i="31"/>
  <c r="J95" i="31"/>
  <c r="I95" i="31"/>
  <c r="L86" i="31"/>
  <c r="K86" i="31"/>
  <c r="J86" i="31"/>
  <c r="I86" i="31"/>
  <c r="L85" i="31"/>
  <c r="K85" i="31"/>
  <c r="J85" i="31"/>
  <c r="I85" i="31"/>
  <c r="L83" i="31"/>
  <c r="K83" i="31"/>
  <c r="J83" i="31"/>
  <c r="I83" i="31"/>
  <c r="L82" i="31"/>
  <c r="K82" i="31"/>
  <c r="J82" i="31"/>
  <c r="I82" i="31"/>
  <c r="L81" i="31"/>
  <c r="K81" i="31"/>
  <c r="J81" i="31"/>
  <c r="I81" i="31"/>
  <c r="L79" i="31"/>
  <c r="K79" i="31"/>
  <c r="J79" i="31"/>
  <c r="I79" i="31"/>
  <c r="L78" i="31"/>
  <c r="K78" i="31"/>
  <c r="J78" i="31"/>
  <c r="I78" i="31"/>
  <c r="L77" i="31"/>
  <c r="K77" i="31"/>
  <c r="J77" i="31"/>
  <c r="I77" i="31"/>
  <c r="L76" i="31"/>
  <c r="K76" i="31"/>
  <c r="J76" i="31"/>
  <c r="I76" i="31"/>
  <c r="L75" i="31"/>
  <c r="L73" i="31"/>
  <c r="K73" i="31"/>
  <c r="J73" i="31"/>
  <c r="I73" i="31"/>
  <c r="L72" i="31"/>
  <c r="K72" i="31"/>
  <c r="J72" i="31"/>
  <c r="I72" i="31"/>
  <c r="L71" i="31"/>
  <c r="K71" i="31"/>
  <c r="J71" i="31"/>
  <c r="I71" i="31"/>
  <c r="L70" i="31"/>
  <c r="K70" i="31"/>
  <c r="J70" i="31"/>
  <c r="I70" i="31"/>
  <c r="L66" i="31"/>
  <c r="K66" i="31"/>
  <c r="J66" i="31"/>
  <c r="I66" i="31"/>
  <c r="L65" i="31"/>
  <c r="K65" i="31"/>
  <c r="J65" i="31"/>
  <c r="I65" i="31"/>
  <c r="L64" i="31"/>
  <c r="K64" i="31"/>
  <c r="J64" i="31"/>
  <c r="I64" i="31"/>
  <c r="L63" i="31"/>
  <c r="K63" i="31"/>
  <c r="J63" i="31"/>
  <c r="I63" i="31"/>
  <c r="L62" i="31"/>
  <c r="K62" i="31"/>
  <c r="J62" i="31"/>
  <c r="I62" i="31"/>
  <c r="L61" i="31"/>
  <c r="K61" i="31"/>
  <c r="J61" i="31"/>
  <c r="I61" i="31"/>
  <c r="L60" i="31"/>
  <c r="K60" i="31"/>
  <c r="J60" i="31"/>
  <c r="I60" i="31"/>
  <c r="L59" i="31"/>
  <c r="K59" i="31"/>
  <c r="J59" i="31"/>
  <c r="I59" i="31"/>
  <c r="L58" i="31"/>
  <c r="K58" i="31"/>
  <c r="J58" i="31"/>
  <c r="I58" i="31"/>
  <c r="D14" i="52"/>
  <c r="L56" i="31"/>
  <c r="K56" i="31"/>
  <c r="J56" i="31"/>
  <c r="I56" i="31"/>
  <c r="L55" i="31"/>
  <c r="K55" i="31"/>
  <c r="J55" i="31"/>
  <c r="I55" i="31"/>
  <c r="L54" i="31"/>
  <c r="K54" i="31"/>
  <c r="J54" i="31"/>
  <c r="I54" i="31"/>
  <c r="L53" i="31"/>
  <c r="K53" i="31"/>
  <c r="J53" i="31"/>
  <c r="I53" i="31"/>
  <c r="L52" i="31"/>
  <c r="K52" i="31"/>
  <c r="J52" i="31"/>
  <c r="I52" i="31"/>
  <c r="D8" i="52"/>
  <c r="L44" i="31"/>
  <c r="K44" i="31"/>
  <c r="J44" i="31"/>
  <c r="I44" i="31"/>
  <c r="L43" i="31"/>
  <c r="K43" i="31"/>
  <c r="J43" i="31"/>
  <c r="I43" i="31"/>
  <c r="L41" i="31"/>
  <c r="K41" i="31"/>
  <c r="J41" i="31"/>
  <c r="I41" i="31"/>
  <c r="L40" i="31"/>
  <c r="K40" i="31"/>
  <c r="J40" i="31"/>
  <c r="I40" i="31"/>
  <c r="L39" i="31"/>
  <c r="K39" i="31"/>
  <c r="J39" i="31"/>
  <c r="I39" i="31"/>
  <c r="L37" i="31"/>
  <c r="K37" i="31"/>
  <c r="J37" i="31"/>
  <c r="I37" i="31"/>
  <c r="L36" i="31"/>
  <c r="K36" i="31"/>
  <c r="J36" i="31"/>
  <c r="I36" i="31"/>
  <c r="L35" i="31"/>
  <c r="K35" i="31"/>
  <c r="J35" i="31"/>
  <c r="I35" i="31"/>
  <c r="L34" i="31"/>
  <c r="K34" i="31"/>
  <c r="J34" i="31"/>
  <c r="I34" i="31"/>
  <c r="L31" i="31"/>
  <c r="K31" i="31"/>
  <c r="J31" i="31"/>
  <c r="I31" i="31"/>
  <c r="L30" i="31"/>
  <c r="K30" i="31"/>
  <c r="J30" i="31"/>
  <c r="I30" i="31"/>
  <c r="L29" i="31"/>
  <c r="K29" i="31"/>
  <c r="J29" i="31"/>
  <c r="I29" i="31"/>
  <c r="L28" i="31"/>
  <c r="K28" i="31"/>
  <c r="J28" i="31"/>
  <c r="I28" i="31"/>
  <c r="L24" i="31"/>
  <c r="K24" i="31"/>
  <c r="J24" i="31"/>
  <c r="I24" i="31"/>
  <c r="L23" i="31"/>
  <c r="K23" i="31"/>
  <c r="J23" i="31"/>
  <c r="I23" i="31"/>
  <c r="L22" i="31"/>
  <c r="K22" i="31"/>
  <c r="J22" i="31"/>
  <c r="I22" i="31"/>
  <c r="L21" i="31"/>
  <c r="K21" i="31"/>
  <c r="J21" i="31"/>
  <c r="I21" i="31"/>
  <c r="L20" i="31"/>
  <c r="K20" i="31"/>
  <c r="J20" i="31"/>
  <c r="I20" i="31"/>
  <c r="L19" i="31"/>
  <c r="K19" i="31"/>
  <c r="J19" i="31"/>
  <c r="I19" i="31"/>
  <c r="L18" i="31"/>
  <c r="K18" i="31"/>
  <c r="J18" i="31"/>
  <c r="I18" i="31"/>
  <c r="L17" i="31"/>
  <c r="K17" i="31"/>
  <c r="J17" i="31"/>
  <c r="I17" i="31"/>
  <c r="L16" i="31"/>
  <c r="K16" i="31"/>
  <c r="J16" i="31"/>
  <c r="I16" i="31"/>
  <c r="L14" i="31"/>
  <c r="K14" i="31"/>
  <c r="J14" i="31"/>
  <c r="I14" i="31"/>
  <c r="L13" i="31"/>
  <c r="K13" i="31"/>
  <c r="J13" i="31"/>
  <c r="I13" i="31"/>
  <c r="L12" i="31"/>
  <c r="K12" i="31"/>
  <c r="J12" i="31"/>
  <c r="I12" i="31"/>
  <c r="L11" i="31"/>
  <c r="K11" i="31"/>
  <c r="J11" i="31"/>
  <c r="I11" i="31"/>
  <c r="L10" i="31"/>
  <c r="K10" i="31"/>
  <c r="J10" i="31"/>
  <c r="I10" i="31"/>
  <c r="D249" i="13" l="1"/>
  <c r="I249" i="13" s="1"/>
  <c r="I233" i="13"/>
  <c r="E249" i="13"/>
  <c r="J233" i="13"/>
  <c r="G249" i="13"/>
  <c r="L233" i="13"/>
  <c r="F249" i="13"/>
  <c r="K233" i="13"/>
  <c r="K50" i="31"/>
  <c r="L50" i="31"/>
  <c r="J50" i="31"/>
  <c r="I50" i="31"/>
  <c r="K69" i="31"/>
  <c r="L100" i="31"/>
  <c r="I203" i="31"/>
  <c r="L185" i="31"/>
  <c r="K185" i="31"/>
  <c r="K75" i="31"/>
  <c r="I155" i="31"/>
  <c r="L161" i="31"/>
  <c r="J185" i="31"/>
  <c r="K100" i="31"/>
  <c r="F25" i="52"/>
  <c r="L155" i="31"/>
  <c r="J161" i="31"/>
  <c r="I33" i="31"/>
  <c r="D25" i="52"/>
  <c r="D26" i="52"/>
  <c r="E24" i="52"/>
  <c r="E8" i="52"/>
  <c r="E25" i="52"/>
  <c r="E26" i="52"/>
  <c r="G31" i="52"/>
  <c r="B10" i="12" s="1"/>
  <c r="G32" i="52"/>
  <c r="J221" i="31"/>
  <c r="I227" i="31"/>
  <c r="J75" i="31"/>
  <c r="I94" i="31"/>
  <c r="I100" i="31"/>
  <c r="E31" i="52"/>
  <c r="E32" i="52"/>
  <c r="K143" i="31"/>
  <c r="K155" i="31"/>
  <c r="F31" i="52"/>
  <c r="F32" i="52"/>
  <c r="G8" i="52"/>
  <c r="J239" i="31"/>
  <c r="L69" i="31"/>
  <c r="D31" i="52"/>
  <c r="D32" i="52"/>
  <c r="J137" i="31"/>
  <c r="K161" i="31"/>
  <c r="G25" i="52"/>
  <c r="G26" i="52"/>
  <c r="J51" i="31"/>
  <c r="K51" i="31"/>
  <c r="I69" i="31"/>
  <c r="J112" i="31"/>
  <c r="K137" i="31"/>
  <c r="L137" i="31"/>
  <c r="J9" i="31"/>
  <c r="I51" i="31"/>
  <c r="L57" i="31"/>
  <c r="I112" i="31"/>
  <c r="J155" i="31"/>
  <c r="J203" i="31"/>
  <c r="J226" i="31"/>
  <c r="I228" i="31"/>
  <c r="L234" i="31"/>
  <c r="K236" i="31"/>
  <c r="J241" i="31"/>
  <c r="L242" i="31"/>
  <c r="J248" i="31"/>
  <c r="I253" i="31"/>
  <c r="J256" i="31"/>
  <c r="C34" i="52"/>
  <c r="L51" i="31"/>
  <c r="J57" i="31"/>
  <c r="J69" i="31"/>
  <c r="L94" i="31"/>
  <c r="K118" i="31"/>
  <c r="I143" i="31"/>
  <c r="I185" i="31"/>
  <c r="K222" i="31"/>
  <c r="J224" i="31"/>
  <c r="L226" i="31"/>
  <c r="K228" i="31"/>
  <c r="L232" i="31"/>
  <c r="I235" i="31"/>
  <c r="I236" i="31"/>
  <c r="J242" i="31"/>
  <c r="I243" i="31"/>
  <c r="J252" i="31"/>
  <c r="C9" i="52"/>
  <c r="C14" i="52"/>
  <c r="C18" i="52"/>
  <c r="C22" i="52"/>
  <c r="C23" i="52"/>
  <c r="C42" i="52"/>
  <c r="C30" i="52"/>
  <c r="C33" i="52"/>
  <c r="C13" i="52"/>
  <c r="C17" i="52"/>
  <c r="C20" i="52"/>
  <c r="C36" i="52"/>
  <c r="C12" i="52"/>
  <c r="C16" i="52"/>
  <c r="C21" i="52"/>
  <c r="C27" i="52"/>
  <c r="C43" i="52"/>
  <c r="C11" i="52"/>
  <c r="C15" i="52"/>
  <c r="C19" i="52"/>
  <c r="C28" i="52"/>
  <c r="C29" i="52"/>
  <c r="C35" i="52"/>
  <c r="C40" i="52"/>
  <c r="L27" i="31"/>
  <c r="K15" i="31"/>
  <c r="L15" i="31"/>
  <c r="L9" i="31"/>
  <c r="J15" i="31"/>
  <c r="K57" i="31"/>
  <c r="K94" i="31"/>
  <c r="J118" i="31"/>
  <c r="L143" i="31"/>
  <c r="J197" i="31"/>
  <c r="I234" i="31"/>
  <c r="J234" i="31"/>
  <c r="I75" i="31"/>
  <c r="I74" i="31"/>
  <c r="I137" i="31"/>
  <c r="I9" i="31"/>
  <c r="K9" i="31"/>
  <c r="I57" i="31"/>
  <c r="J94" i="31"/>
  <c r="K112" i="31"/>
  <c r="L118" i="31"/>
  <c r="L179" i="31"/>
  <c r="I15" i="31"/>
  <c r="L33" i="31"/>
  <c r="J27" i="31"/>
  <c r="K33" i="31"/>
  <c r="L112" i="31"/>
  <c r="I160" i="31"/>
  <c r="K179" i="31"/>
  <c r="I197" i="31"/>
  <c r="I222" i="31"/>
  <c r="L224" i="31"/>
  <c r="J228" i="31"/>
  <c r="L236" i="31"/>
  <c r="L240" i="31"/>
  <c r="I246" i="31"/>
  <c r="L248" i="31"/>
  <c r="L252" i="31"/>
  <c r="L256" i="31"/>
  <c r="I27" i="31"/>
  <c r="K27" i="31"/>
  <c r="J33" i="31"/>
  <c r="I118" i="31"/>
  <c r="I161" i="31"/>
  <c r="K197" i="31"/>
  <c r="K203" i="31"/>
  <c r="I230" i="31"/>
  <c r="J230" i="31"/>
  <c r="K234" i="31"/>
  <c r="J236" i="31"/>
  <c r="J240" i="31"/>
  <c r="K246" i="31"/>
  <c r="J74" i="31"/>
  <c r="J179" i="31"/>
  <c r="L197" i="31"/>
  <c r="L203" i="31"/>
  <c r="I226" i="31"/>
  <c r="K230" i="31"/>
  <c r="J232" i="31"/>
  <c r="I242" i="31"/>
  <c r="I179" i="31"/>
  <c r="B5" i="9"/>
  <c r="A3" i="9"/>
  <c r="H7" i="10"/>
  <c r="H46" i="10" s="1"/>
  <c r="G7" i="10"/>
  <c r="G46" i="10" s="1"/>
  <c r="F7" i="10"/>
  <c r="F46" i="10" s="1"/>
  <c r="E7" i="10"/>
  <c r="E23" i="10" s="1"/>
  <c r="D7" i="10"/>
  <c r="D46" i="10" s="1"/>
  <c r="C7" i="10"/>
  <c r="C39" i="10" s="1"/>
  <c r="A3" i="10"/>
  <c r="I57" i="10"/>
  <c r="I56" i="10"/>
  <c r="I55" i="10"/>
  <c r="I49" i="10"/>
  <c r="I48" i="10"/>
  <c r="H42" i="10"/>
  <c r="G42" i="10"/>
  <c r="F42" i="10"/>
  <c r="E42" i="10"/>
  <c r="D42" i="10"/>
  <c r="C42" i="10"/>
  <c r="I41" i="10"/>
  <c r="I40" i="10"/>
  <c r="H34" i="10"/>
  <c r="G34" i="10"/>
  <c r="F34" i="10"/>
  <c r="E34" i="10"/>
  <c r="D34" i="10"/>
  <c r="C34" i="10"/>
  <c r="I33" i="10"/>
  <c r="H32" i="10"/>
  <c r="G32" i="10"/>
  <c r="F32" i="10"/>
  <c r="E32" i="10"/>
  <c r="D32" i="10"/>
  <c r="C32" i="10"/>
  <c r="I31" i="10"/>
  <c r="H30" i="10"/>
  <c r="G30" i="10"/>
  <c r="F30" i="10"/>
  <c r="E30" i="10"/>
  <c r="D30" i="10"/>
  <c r="C30" i="10"/>
  <c r="I29" i="10"/>
  <c r="I28" i="10"/>
  <c r="H27" i="10"/>
  <c r="G27" i="10"/>
  <c r="F27" i="10"/>
  <c r="E27" i="10"/>
  <c r="D27" i="10"/>
  <c r="C27" i="10"/>
  <c r="I26" i="10"/>
  <c r="I25" i="10"/>
  <c r="I24" i="10"/>
  <c r="H18" i="10"/>
  <c r="G18" i="10"/>
  <c r="F18" i="10"/>
  <c r="E18" i="10"/>
  <c r="D18" i="10"/>
  <c r="C18" i="10"/>
  <c r="I17" i="10"/>
  <c r="H16" i="10"/>
  <c r="G16" i="10"/>
  <c r="F16" i="10"/>
  <c r="E16" i="10"/>
  <c r="D16" i="10"/>
  <c r="C16" i="10"/>
  <c r="I15" i="10"/>
  <c r="H14" i="10"/>
  <c r="G14" i="10"/>
  <c r="F14" i="10"/>
  <c r="E14" i="10"/>
  <c r="D14" i="10"/>
  <c r="C14" i="10"/>
  <c r="I13" i="10"/>
  <c r="I12" i="10"/>
  <c r="H11" i="10"/>
  <c r="G11" i="10"/>
  <c r="F11" i="10"/>
  <c r="E11" i="10"/>
  <c r="D11" i="10"/>
  <c r="C11" i="10"/>
  <c r="I10" i="10"/>
  <c r="I9" i="10"/>
  <c r="I8" i="10"/>
  <c r="Y26" i="9"/>
  <c r="V26" i="9"/>
  <c r="S26" i="9"/>
  <c r="P26" i="9"/>
  <c r="M26" i="9"/>
  <c r="J26" i="9"/>
  <c r="G26" i="9"/>
  <c r="C26" i="9"/>
  <c r="B26" i="9"/>
  <c r="Y25" i="9"/>
  <c r="V25" i="9"/>
  <c r="S25" i="9"/>
  <c r="P25" i="9"/>
  <c r="M25" i="9"/>
  <c r="J25" i="9"/>
  <c r="G25" i="9"/>
  <c r="C25" i="9"/>
  <c r="B25" i="9"/>
  <c r="Y24" i="9"/>
  <c r="V24" i="9"/>
  <c r="S24" i="9"/>
  <c r="P24" i="9"/>
  <c r="M24" i="9"/>
  <c r="J24" i="9"/>
  <c r="G24" i="9"/>
  <c r="C24" i="9"/>
  <c r="B24" i="9"/>
  <c r="Y23" i="9"/>
  <c r="V23" i="9"/>
  <c r="S23" i="9"/>
  <c r="P23" i="9"/>
  <c r="M23" i="9"/>
  <c r="J23" i="9"/>
  <c r="G23" i="9"/>
  <c r="C23" i="9"/>
  <c r="X22" i="9"/>
  <c r="W22" i="9"/>
  <c r="U22" i="9"/>
  <c r="T22" i="9"/>
  <c r="R22" i="9"/>
  <c r="Q22" i="9"/>
  <c r="O22" i="9"/>
  <c r="N22" i="9"/>
  <c r="L22" i="9"/>
  <c r="K22" i="9"/>
  <c r="I22" i="9"/>
  <c r="H22" i="9"/>
  <c r="F22" i="9"/>
  <c r="E22" i="9"/>
  <c r="Y17" i="9"/>
  <c r="N36" i="9" s="1"/>
  <c r="V17" i="9"/>
  <c r="M36" i="9" s="1"/>
  <c r="S17" i="9"/>
  <c r="L36" i="9" s="1"/>
  <c r="P17" i="9"/>
  <c r="K36" i="9" s="1"/>
  <c r="M17" i="9"/>
  <c r="J36" i="9" s="1"/>
  <c r="J17" i="9"/>
  <c r="I36" i="9" s="1"/>
  <c r="G17" i="9"/>
  <c r="H36" i="9" s="1"/>
  <c r="C17" i="9"/>
  <c r="C36" i="9" s="1"/>
  <c r="B17" i="9"/>
  <c r="Y16" i="9"/>
  <c r="N35" i="9" s="1"/>
  <c r="V16" i="9"/>
  <c r="M35" i="9" s="1"/>
  <c r="S16" i="9"/>
  <c r="L35" i="9" s="1"/>
  <c r="P16" i="9"/>
  <c r="K35" i="9" s="1"/>
  <c r="M16" i="9"/>
  <c r="J35" i="9" s="1"/>
  <c r="J16" i="9"/>
  <c r="I35" i="9" s="1"/>
  <c r="G16" i="9"/>
  <c r="H35" i="9" s="1"/>
  <c r="C16" i="9"/>
  <c r="C35" i="9" s="1"/>
  <c r="B16" i="9"/>
  <c r="Y15" i="9"/>
  <c r="N34" i="9" s="1"/>
  <c r="V15" i="9"/>
  <c r="M34" i="9" s="1"/>
  <c r="S15" i="9"/>
  <c r="L34" i="9" s="1"/>
  <c r="P15" i="9"/>
  <c r="K34" i="9" s="1"/>
  <c r="M15" i="9"/>
  <c r="J34" i="9" s="1"/>
  <c r="J15" i="9"/>
  <c r="I34" i="9" s="1"/>
  <c r="G15" i="9"/>
  <c r="H34" i="9" s="1"/>
  <c r="C15" i="9"/>
  <c r="C34" i="9" s="1"/>
  <c r="B15" i="9"/>
  <c r="Y14" i="9"/>
  <c r="V14" i="9"/>
  <c r="S14" i="9"/>
  <c r="P14" i="9"/>
  <c r="M14" i="9"/>
  <c r="J14" i="9"/>
  <c r="G14" i="9"/>
  <c r="C14" i="9"/>
  <c r="C33" i="9" s="1"/>
  <c r="B14" i="9"/>
  <c r="X13" i="9"/>
  <c r="W13" i="9"/>
  <c r="U13" i="9"/>
  <c r="T13" i="9"/>
  <c r="R13" i="9"/>
  <c r="Q13" i="9"/>
  <c r="O13" i="9"/>
  <c r="N13" i="9"/>
  <c r="L13" i="9"/>
  <c r="K13" i="9"/>
  <c r="I13" i="9"/>
  <c r="H13" i="9"/>
  <c r="F13" i="9"/>
  <c r="Y12" i="9"/>
  <c r="N32" i="9" s="1"/>
  <c r="V12" i="9"/>
  <c r="M32" i="9" s="1"/>
  <c r="S12" i="9"/>
  <c r="L32" i="9" s="1"/>
  <c r="P12" i="9"/>
  <c r="K32" i="9" s="1"/>
  <c r="M12" i="9"/>
  <c r="J32" i="9" s="1"/>
  <c r="J12" i="9"/>
  <c r="I32" i="9" s="1"/>
  <c r="G12" i="9"/>
  <c r="H32" i="9" s="1"/>
  <c r="C12" i="9"/>
  <c r="C32" i="9" s="1"/>
  <c r="B12" i="9"/>
  <c r="Y11" i="9"/>
  <c r="N58" i="9" s="1"/>
  <c r="V11" i="9"/>
  <c r="S11" i="9"/>
  <c r="L58" i="9" s="1"/>
  <c r="P11" i="9"/>
  <c r="M11" i="9"/>
  <c r="J58" i="9" s="1"/>
  <c r="J11" i="9"/>
  <c r="G11" i="9"/>
  <c r="C11" i="9"/>
  <c r="B11" i="9"/>
  <c r="Y10" i="9"/>
  <c r="N56" i="9" s="1"/>
  <c r="V10" i="9"/>
  <c r="M56" i="9" s="1"/>
  <c r="S10" i="9"/>
  <c r="L56" i="9" s="1"/>
  <c r="P10" i="9"/>
  <c r="K56" i="9" s="1"/>
  <c r="M10" i="9"/>
  <c r="J56" i="9" s="1"/>
  <c r="J10" i="9"/>
  <c r="I56" i="9" s="1"/>
  <c r="G10" i="9"/>
  <c r="H56" i="9" s="1"/>
  <c r="C10" i="9"/>
  <c r="B10" i="9"/>
  <c r="Y9" i="9"/>
  <c r="N57" i="9" s="1"/>
  <c r="V9" i="9"/>
  <c r="M57" i="9" s="1"/>
  <c r="S9" i="9"/>
  <c r="L57" i="9" s="1"/>
  <c r="P9" i="9"/>
  <c r="K57" i="9" s="1"/>
  <c r="M9" i="9"/>
  <c r="J57" i="9" s="1"/>
  <c r="J9" i="9"/>
  <c r="I57" i="9" s="1"/>
  <c r="C9" i="9"/>
  <c r="B9" i="9"/>
  <c r="K33" i="9" l="1"/>
  <c r="K61" i="9"/>
  <c r="O57" i="9"/>
  <c r="O56" i="9"/>
  <c r="K58" i="9"/>
  <c r="Y13" i="9"/>
  <c r="H33" i="9"/>
  <c r="H61" i="9"/>
  <c r="L33" i="9"/>
  <c r="L61" i="9"/>
  <c r="I33" i="9"/>
  <c r="I61" i="9"/>
  <c r="M33" i="9"/>
  <c r="M61" i="9"/>
  <c r="I58" i="9"/>
  <c r="M58" i="9"/>
  <c r="J33" i="9"/>
  <c r="J61" i="9"/>
  <c r="N33" i="9"/>
  <c r="N61" i="9"/>
  <c r="H58" i="9"/>
  <c r="O58" i="9" s="1"/>
  <c r="O35" i="9"/>
  <c r="H47" i="9" s="1"/>
  <c r="O36" i="9"/>
  <c r="D34" i="9"/>
  <c r="C40" i="14"/>
  <c r="C37" i="71"/>
  <c r="C8" i="70"/>
  <c r="C38" i="14"/>
  <c r="C35" i="71"/>
  <c r="C6" i="70"/>
  <c r="C41" i="14"/>
  <c r="C38" i="71"/>
  <c r="C9" i="70"/>
  <c r="B10" i="70"/>
  <c r="C39" i="14"/>
  <c r="C36" i="71"/>
  <c r="C7" i="70"/>
  <c r="B39" i="14"/>
  <c r="C42" i="14"/>
  <c r="C39" i="71"/>
  <c r="C10" i="70"/>
  <c r="J249" i="13"/>
  <c r="D10" i="9"/>
  <c r="Y22" i="9"/>
  <c r="B13" i="9"/>
  <c r="D17" i="9"/>
  <c r="K249" i="13"/>
  <c r="M22" i="9"/>
  <c r="L249" i="13"/>
  <c r="I16" i="10"/>
  <c r="I27" i="10"/>
  <c r="I42" i="10"/>
  <c r="S13" i="9"/>
  <c r="D36" i="9"/>
  <c r="B42" i="14"/>
  <c r="D11" i="9"/>
  <c r="J13" i="9"/>
  <c r="V13" i="9"/>
  <c r="G22" i="9"/>
  <c r="S22" i="9"/>
  <c r="P22" i="9"/>
  <c r="E35" i="10"/>
  <c r="I30" i="10"/>
  <c r="F19" i="10"/>
  <c r="L93" i="31"/>
  <c r="I93" i="31"/>
  <c r="K136" i="31"/>
  <c r="L136" i="31"/>
  <c r="I136" i="31"/>
  <c r="J136" i="31"/>
  <c r="J93" i="31"/>
  <c r="K93" i="31"/>
  <c r="K221" i="31"/>
  <c r="L68" i="31"/>
  <c r="L154" i="31"/>
  <c r="L227" i="31"/>
  <c r="I239" i="31"/>
  <c r="L160" i="31"/>
  <c r="C25" i="52"/>
  <c r="K227" i="31"/>
  <c r="L245" i="31"/>
  <c r="K245" i="31"/>
  <c r="K196" i="31"/>
  <c r="K195" i="31"/>
  <c r="J68" i="31"/>
  <c r="C32" i="52"/>
  <c r="C26" i="52"/>
  <c r="I245" i="31"/>
  <c r="L239" i="31"/>
  <c r="L202" i="31"/>
  <c r="J111" i="31"/>
  <c r="L117" i="31"/>
  <c r="K160" i="31"/>
  <c r="K117" i="31"/>
  <c r="C31" i="52"/>
  <c r="L74" i="31"/>
  <c r="D24" i="52"/>
  <c r="I32" i="31"/>
  <c r="I238" i="31"/>
  <c r="F24" i="52"/>
  <c r="K154" i="31"/>
  <c r="B9" i="12"/>
  <c r="B11" i="12" s="1"/>
  <c r="L196" i="31"/>
  <c r="K74" i="31"/>
  <c r="K239" i="31"/>
  <c r="L111" i="31"/>
  <c r="J160" i="31"/>
  <c r="L110" i="31"/>
  <c r="C8" i="52"/>
  <c r="J110" i="31"/>
  <c r="G24" i="52"/>
  <c r="F54" i="10"/>
  <c r="J154" i="31"/>
  <c r="D12" i="9"/>
  <c r="P13" i="9"/>
  <c r="D15" i="9"/>
  <c r="D35" i="9"/>
  <c r="C19" i="10"/>
  <c r="G19" i="10"/>
  <c r="I14" i="10"/>
  <c r="G39" i="10"/>
  <c r="J22" i="9"/>
  <c r="V22" i="9"/>
  <c r="I154" i="31"/>
  <c r="I110" i="31"/>
  <c r="D9" i="9"/>
  <c r="G13" i="9"/>
  <c r="M13" i="9"/>
  <c r="I18" i="10"/>
  <c r="C35" i="10"/>
  <c r="G35" i="10"/>
  <c r="J202" i="31"/>
  <c r="J245" i="31"/>
  <c r="I202" i="31"/>
  <c r="L221" i="31"/>
  <c r="F35" i="10"/>
  <c r="I32" i="10"/>
  <c r="F39" i="10"/>
  <c r="D19" i="10"/>
  <c r="H19" i="10"/>
  <c r="E19" i="10"/>
  <c r="D35" i="10"/>
  <c r="H35" i="10"/>
  <c r="I35" i="10" s="1"/>
  <c r="C54" i="10"/>
  <c r="J195" i="31"/>
  <c r="J26" i="31"/>
  <c r="I26" i="31"/>
  <c r="L32" i="31"/>
  <c r="I25" i="31"/>
  <c r="L67" i="31"/>
  <c r="K67" i="31"/>
  <c r="K32" i="31"/>
  <c r="J32" i="31"/>
  <c r="K68" i="31"/>
  <c r="J227" i="31"/>
  <c r="I68" i="31"/>
  <c r="K153" i="31"/>
  <c r="J67" i="31"/>
  <c r="I195" i="31"/>
  <c r="J25" i="31"/>
  <c r="K111" i="31"/>
  <c r="I153" i="31"/>
  <c r="J196" i="31"/>
  <c r="I196" i="31"/>
  <c r="K25" i="31"/>
  <c r="I221" i="31"/>
  <c r="L26" i="31"/>
  <c r="K26" i="31"/>
  <c r="L25" i="31"/>
  <c r="L195" i="31"/>
  <c r="I111" i="31"/>
  <c r="K202" i="31"/>
  <c r="I67" i="31"/>
  <c r="J153" i="31"/>
  <c r="L153" i="31"/>
  <c r="J117" i="31"/>
  <c r="I117" i="31"/>
  <c r="K110" i="31"/>
  <c r="G23" i="10"/>
  <c r="C23" i="10"/>
  <c r="C46" i="10"/>
  <c r="G54" i="10"/>
  <c r="D54" i="10"/>
  <c r="I7" i="10"/>
  <c r="D23" i="10"/>
  <c r="H23" i="10"/>
  <c r="I34" i="10"/>
  <c r="I11" i="10"/>
  <c r="F23" i="10"/>
  <c r="E39" i="10"/>
  <c r="E46" i="10"/>
  <c r="H54" i="10"/>
  <c r="E54" i="10"/>
  <c r="D39" i="10"/>
  <c r="H39" i="10"/>
  <c r="D33" i="9"/>
  <c r="C13" i="9"/>
  <c r="D14" i="9"/>
  <c r="D16" i="9"/>
  <c r="D32" i="9"/>
  <c r="D6" i="70" s="1"/>
  <c r="Y8" i="9"/>
  <c r="N38" i="9" s="1"/>
  <c r="B87" i="8"/>
  <c r="B72" i="8"/>
  <c r="B105" i="8" s="1"/>
  <c r="B71" i="8"/>
  <c r="B104" i="8" s="1"/>
  <c r="B70" i="8"/>
  <c r="B103" i="8" s="1"/>
  <c r="B69" i="8"/>
  <c r="B102" i="8" s="1"/>
  <c r="B68" i="8"/>
  <c r="B101" i="8" s="1"/>
  <c r="B58" i="8"/>
  <c r="B91" i="8" s="1"/>
  <c r="B57" i="8"/>
  <c r="B90" i="8" s="1"/>
  <c r="B56" i="8"/>
  <c r="B89" i="8" s="1"/>
  <c r="B55" i="8"/>
  <c r="B88" i="8" s="1"/>
  <c r="B54" i="8"/>
  <c r="V76" i="8"/>
  <c r="V77" i="8" s="1"/>
  <c r="V78" i="8" s="1"/>
  <c r="V79" i="8" s="1"/>
  <c r="V80" i="8" s="1"/>
  <c r="V81" i="8" s="1"/>
  <c r="V82" i="8" s="1"/>
  <c r="V83" i="8" s="1"/>
  <c r="V84" i="8" s="1"/>
  <c r="V85" i="8" s="1"/>
  <c r="V86" i="8" s="1"/>
  <c r="V87" i="8" s="1"/>
  <c r="V88" i="8" s="1"/>
  <c r="V89" i="8" s="1"/>
  <c r="V90" i="8" s="1"/>
  <c r="V91" i="8" s="1"/>
  <c r="V92" i="8" s="1"/>
  <c r="V93" i="8" s="1"/>
  <c r="V94" i="8" s="1"/>
  <c r="V95" i="8" s="1"/>
  <c r="V96" i="8" s="1"/>
  <c r="V97" i="8" s="1"/>
  <c r="V98" i="8" s="1"/>
  <c r="V99" i="8" s="1"/>
  <c r="V100" i="8" s="1"/>
  <c r="V101" i="8" s="1"/>
  <c r="V102" i="8" s="1"/>
  <c r="V103" i="8" s="1"/>
  <c r="V104" i="8" s="1"/>
  <c r="V105" i="8" s="1"/>
  <c r="V106" i="8" s="1"/>
  <c r="A42" i="8"/>
  <c r="U73" i="8" s="1"/>
  <c r="P59" i="8"/>
  <c r="G29" i="7" s="1"/>
  <c r="O59" i="8"/>
  <c r="G28" i="7" s="1"/>
  <c r="N59" i="8"/>
  <c r="G27" i="7" s="1"/>
  <c r="M59" i="8"/>
  <c r="L59" i="8"/>
  <c r="G24" i="7" s="1"/>
  <c r="K59" i="8"/>
  <c r="G23" i="7" s="1"/>
  <c r="J59" i="8"/>
  <c r="G22" i="7" s="1"/>
  <c r="I59" i="8"/>
  <c r="H59" i="8"/>
  <c r="G19" i="7" s="1"/>
  <c r="G59" i="8"/>
  <c r="G18" i="7" s="1"/>
  <c r="F59" i="8"/>
  <c r="G17" i="7" s="1"/>
  <c r="E59" i="8"/>
  <c r="D59" i="8"/>
  <c r="G15" i="7" s="1"/>
  <c r="C59" i="8"/>
  <c r="S58" i="8"/>
  <c r="R58" i="8"/>
  <c r="Q58" i="8"/>
  <c r="S57" i="8"/>
  <c r="R57" i="8"/>
  <c r="Q57" i="8"/>
  <c r="S56" i="8"/>
  <c r="R56" i="8"/>
  <c r="Q56" i="8"/>
  <c r="S55" i="8"/>
  <c r="R55" i="8"/>
  <c r="Q55" i="8"/>
  <c r="S54" i="8"/>
  <c r="R54" i="8"/>
  <c r="Q54" i="8"/>
  <c r="S53" i="8"/>
  <c r="R53" i="8"/>
  <c r="Q53" i="8"/>
  <c r="S52" i="8"/>
  <c r="R52" i="8"/>
  <c r="Q52" i="8"/>
  <c r="S51" i="8"/>
  <c r="R51" i="8"/>
  <c r="Q51" i="8"/>
  <c r="S50" i="8"/>
  <c r="R50" i="8"/>
  <c r="Q50" i="8"/>
  <c r="S49" i="8"/>
  <c r="R49" i="8"/>
  <c r="Q49" i="8"/>
  <c r="S48" i="8"/>
  <c r="R48" i="8"/>
  <c r="Q48" i="8"/>
  <c r="S47" i="8"/>
  <c r="R47" i="8"/>
  <c r="Q47" i="8"/>
  <c r="S46" i="8"/>
  <c r="R46" i="8"/>
  <c r="Q46" i="8"/>
  <c r="S45" i="8"/>
  <c r="R45" i="8"/>
  <c r="Q45" i="8"/>
  <c r="S44" i="8"/>
  <c r="R44" i="8"/>
  <c r="Q44" i="8"/>
  <c r="V43" i="8"/>
  <c r="V44" i="8" s="1"/>
  <c r="V45" i="8" s="1"/>
  <c r="V46" i="8" s="1"/>
  <c r="V47" i="8" s="1"/>
  <c r="V48" i="8" s="1"/>
  <c r="V49" i="8" s="1"/>
  <c r="V50" i="8" s="1"/>
  <c r="V51" i="8" s="1"/>
  <c r="V52" i="8" s="1"/>
  <c r="V53" i="8" s="1"/>
  <c r="V54" i="8" s="1"/>
  <c r="V55" i="8" s="1"/>
  <c r="V56" i="8" s="1"/>
  <c r="V57" i="8" s="1"/>
  <c r="V58" i="8" s="1"/>
  <c r="V59" i="8" s="1"/>
  <c r="V60" i="8" s="1"/>
  <c r="V61" i="8" s="1"/>
  <c r="V62" i="8" s="1"/>
  <c r="V63" i="8" s="1"/>
  <c r="V64" i="8" s="1"/>
  <c r="V65" i="8" s="1"/>
  <c r="V66" i="8" s="1"/>
  <c r="V67" i="8" s="1"/>
  <c r="V68" i="8" s="1"/>
  <c r="V69" i="8" s="1"/>
  <c r="V70" i="8" s="1"/>
  <c r="V71" i="8" s="1"/>
  <c r="V72" i="8" s="1"/>
  <c r="V73" i="8" s="1"/>
  <c r="S43" i="8"/>
  <c r="R43" i="8"/>
  <c r="Q43" i="8"/>
  <c r="S42" i="8"/>
  <c r="R42" i="8"/>
  <c r="Q42" i="8"/>
  <c r="A9" i="8"/>
  <c r="U40" i="8" s="1"/>
  <c r="P40" i="8"/>
  <c r="F53" i="7" s="1"/>
  <c r="O40" i="8"/>
  <c r="F52" i="7" s="1"/>
  <c r="N40" i="8"/>
  <c r="F51" i="7" s="1"/>
  <c r="M40" i="8"/>
  <c r="F50" i="7" s="1"/>
  <c r="L40" i="8"/>
  <c r="F48" i="7" s="1"/>
  <c r="K40" i="8"/>
  <c r="F47" i="7" s="1"/>
  <c r="J40" i="8"/>
  <c r="F46" i="7" s="1"/>
  <c r="I40" i="8"/>
  <c r="F44" i="7" s="1"/>
  <c r="H40" i="8"/>
  <c r="F43" i="7" s="1"/>
  <c r="G40" i="8"/>
  <c r="F42" i="7" s="1"/>
  <c r="F40" i="8"/>
  <c r="F41" i="7" s="1"/>
  <c r="E40" i="8"/>
  <c r="F40" i="7" s="1"/>
  <c r="D40" i="8"/>
  <c r="F39" i="7" s="1"/>
  <c r="C40" i="8"/>
  <c r="S39" i="8"/>
  <c r="S105" i="8" s="1"/>
  <c r="R39" i="8"/>
  <c r="R105" i="8" s="1"/>
  <c r="Q39" i="8"/>
  <c r="Q105" i="8" s="1"/>
  <c r="S38" i="8"/>
  <c r="S104" i="8" s="1"/>
  <c r="R38" i="8"/>
  <c r="R104" i="8" s="1"/>
  <c r="Q38" i="8"/>
  <c r="Q104" i="8" s="1"/>
  <c r="S37" i="8"/>
  <c r="S103" i="8" s="1"/>
  <c r="R37" i="8"/>
  <c r="R103" i="8" s="1"/>
  <c r="Q37" i="8"/>
  <c r="Q103" i="8" s="1"/>
  <c r="S36" i="8"/>
  <c r="S102" i="8" s="1"/>
  <c r="R36" i="8"/>
  <c r="R102" i="8" s="1"/>
  <c r="Q36" i="8"/>
  <c r="Q102" i="8" s="1"/>
  <c r="S35" i="8"/>
  <c r="S101" i="8" s="1"/>
  <c r="R35" i="8"/>
  <c r="R101" i="8" s="1"/>
  <c r="Q35" i="8"/>
  <c r="Q101" i="8" s="1"/>
  <c r="S34" i="8"/>
  <c r="S100" i="8" s="1"/>
  <c r="R34" i="8"/>
  <c r="R100" i="8" s="1"/>
  <c r="Q34" i="8"/>
  <c r="Q100" i="8" s="1"/>
  <c r="S33" i="8"/>
  <c r="S99" i="8" s="1"/>
  <c r="R33" i="8"/>
  <c r="R99" i="8" s="1"/>
  <c r="Q33" i="8"/>
  <c r="Q99" i="8" s="1"/>
  <c r="S32" i="8"/>
  <c r="S98" i="8" s="1"/>
  <c r="R32" i="8"/>
  <c r="R98" i="8" s="1"/>
  <c r="Q32" i="8"/>
  <c r="Q98" i="8" s="1"/>
  <c r="S31" i="8"/>
  <c r="S97" i="8" s="1"/>
  <c r="R31" i="8"/>
  <c r="R97" i="8" s="1"/>
  <c r="Q31" i="8"/>
  <c r="Q97" i="8" s="1"/>
  <c r="S30" i="8"/>
  <c r="S96" i="8" s="1"/>
  <c r="R30" i="8"/>
  <c r="R96" i="8" s="1"/>
  <c r="Q30" i="8"/>
  <c r="Q96" i="8" s="1"/>
  <c r="S29" i="8"/>
  <c r="S95" i="8" s="1"/>
  <c r="R29" i="8"/>
  <c r="R95" i="8" s="1"/>
  <c r="Q29" i="8"/>
  <c r="Q95" i="8" s="1"/>
  <c r="S28" i="8"/>
  <c r="S94" i="8" s="1"/>
  <c r="R28" i="8"/>
  <c r="R94" i="8" s="1"/>
  <c r="Q28" i="8"/>
  <c r="Q94" i="8" s="1"/>
  <c r="P26" i="8"/>
  <c r="O26" i="8"/>
  <c r="F28" i="7" s="1"/>
  <c r="N26" i="8"/>
  <c r="M26" i="8"/>
  <c r="F26" i="7" s="1"/>
  <c r="L26" i="8"/>
  <c r="K26" i="8"/>
  <c r="F23" i="7" s="1"/>
  <c r="J26" i="8"/>
  <c r="I26" i="8"/>
  <c r="F20" i="7" s="1"/>
  <c r="H26" i="8"/>
  <c r="G26" i="8"/>
  <c r="F18" i="7" s="1"/>
  <c r="F26" i="8"/>
  <c r="E26" i="8"/>
  <c r="F16" i="7" s="1"/>
  <c r="D26" i="8"/>
  <c r="C26" i="8"/>
  <c r="F14" i="7" s="1"/>
  <c r="S25" i="8"/>
  <c r="S91" i="8" s="1"/>
  <c r="R25" i="8"/>
  <c r="R91" i="8" s="1"/>
  <c r="Q25" i="8"/>
  <c r="S24" i="8"/>
  <c r="R24" i="8"/>
  <c r="R90" i="8" s="1"/>
  <c r="Q24" i="8"/>
  <c r="S23" i="8"/>
  <c r="R23" i="8"/>
  <c r="R89" i="8" s="1"/>
  <c r="Q23" i="8"/>
  <c r="Q89" i="8" s="1"/>
  <c r="S22" i="8"/>
  <c r="R22" i="8"/>
  <c r="Q22" i="8"/>
  <c r="S21" i="8"/>
  <c r="S87" i="8" s="1"/>
  <c r="R21" i="8"/>
  <c r="R87" i="8" s="1"/>
  <c r="Q21" i="8"/>
  <c r="S20" i="8"/>
  <c r="R20" i="8"/>
  <c r="R86" i="8" s="1"/>
  <c r="Q20" i="8"/>
  <c r="S19" i="8"/>
  <c r="R19" i="8"/>
  <c r="R85" i="8" s="1"/>
  <c r="Q19" i="8"/>
  <c r="Q85" i="8" s="1"/>
  <c r="S18" i="8"/>
  <c r="R18" i="8"/>
  <c r="Q18" i="8"/>
  <c r="S17" i="8"/>
  <c r="S83" i="8" s="1"/>
  <c r="R17" i="8"/>
  <c r="R83" i="8" s="1"/>
  <c r="Q17" i="8"/>
  <c r="S16" i="8"/>
  <c r="R16" i="8"/>
  <c r="R82" i="8" s="1"/>
  <c r="Q16" i="8"/>
  <c r="S15" i="8"/>
  <c r="R15" i="8"/>
  <c r="R81" i="8" s="1"/>
  <c r="Q15" i="8"/>
  <c r="Q81" i="8" s="1"/>
  <c r="S14" i="8"/>
  <c r="R14" i="8"/>
  <c r="Q14" i="8"/>
  <c r="S13" i="8"/>
  <c r="S79" i="8" s="1"/>
  <c r="R13" i="8"/>
  <c r="R79" i="8" s="1"/>
  <c r="Q13" i="8"/>
  <c r="S12" i="8"/>
  <c r="R12" i="8"/>
  <c r="R78" i="8" s="1"/>
  <c r="Q12" i="8"/>
  <c r="S11" i="8"/>
  <c r="R11" i="8"/>
  <c r="R77" i="8" s="1"/>
  <c r="Q11" i="8"/>
  <c r="Q77" i="8" s="1"/>
  <c r="V10" i="8"/>
  <c r="V11" i="8" s="1"/>
  <c r="V12" i="8" s="1"/>
  <c r="V13" i="8" s="1"/>
  <c r="V14" i="8" s="1"/>
  <c r="V15" i="8" s="1"/>
  <c r="V16" i="8" s="1"/>
  <c r="V17" i="8" s="1"/>
  <c r="V18" i="8" s="1"/>
  <c r="V19" i="8" s="1"/>
  <c r="V20" i="8" s="1"/>
  <c r="V21" i="8" s="1"/>
  <c r="V22" i="8" s="1"/>
  <c r="V23" i="8" s="1"/>
  <c r="V24" i="8" s="1"/>
  <c r="V25" i="8" s="1"/>
  <c r="V26" i="8" s="1"/>
  <c r="V27" i="8" s="1"/>
  <c r="V28" i="8" s="1"/>
  <c r="V29" i="8" s="1"/>
  <c r="V30" i="8" s="1"/>
  <c r="V31" i="8" s="1"/>
  <c r="V32" i="8" s="1"/>
  <c r="V33" i="8" s="1"/>
  <c r="V34" i="8" s="1"/>
  <c r="V35" i="8" s="1"/>
  <c r="V36" i="8" s="1"/>
  <c r="V37" i="8" s="1"/>
  <c r="V38" i="8" s="1"/>
  <c r="V39" i="8" s="1"/>
  <c r="V40" i="8" s="1"/>
  <c r="V41" i="8" s="1"/>
  <c r="S10" i="8"/>
  <c r="R10" i="8"/>
  <c r="Q10" i="8"/>
  <c r="Q76" i="8" s="1"/>
  <c r="S9" i="8"/>
  <c r="S75" i="8" s="1"/>
  <c r="R9" i="8"/>
  <c r="Q9" i="8"/>
  <c r="Q75" i="8" s="1"/>
  <c r="D8" i="8"/>
  <c r="E8" i="8" s="1"/>
  <c r="F8" i="8" s="1"/>
  <c r="G8" i="8" s="1"/>
  <c r="H8" i="8" s="1"/>
  <c r="I8" i="8" s="1"/>
  <c r="J8" i="8" s="1"/>
  <c r="K8" i="8" s="1"/>
  <c r="L8" i="8" s="1"/>
  <c r="M8" i="8" s="1"/>
  <c r="N8" i="8" s="1"/>
  <c r="O8" i="8" s="1"/>
  <c r="P8" i="8" s="1"/>
  <c r="Q8" i="8" s="1"/>
  <c r="R8" i="8" s="1"/>
  <c r="S8" i="8" s="1"/>
  <c r="C11" i="53"/>
  <c r="C28" i="14" s="1"/>
  <c r="B11" i="53"/>
  <c r="B28" i="14" s="1"/>
  <c r="A3" i="55"/>
  <c r="H6" i="55"/>
  <c r="G5" i="55"/>
  <c r="F5" i="55"/>
  <c r="E5" i="55"/>
  <c r="D5" i="55"/>
  <c r="C5" i="55"/>
  <c r="B5" i="55"/>
  <c r="C10" i="53"/>
  <c r="C27" i="14" s="1"/>
  <c r="B10" i="53"/>
  <c r="B27" i="14" s="1"/>
  <c r="P57" i="9" l="1"/>
  <c r="K48" i="9"/>
  <c r="N48" i="9"/>
  <c r="P56" i="9"/>
  <c r="H48" i="9"/>
  <c r="M48" i="9"/>
  <c r="N47" i="9"/>
  <c r="M47" i="9"/>
  <c r="J48" i="9"/>
  <c r="I47" i="9"/>
  <c r="J47" i="9"/>
  <c r="K47" i="9"/>
  <c r="L47" i="9"/>
  <c r="I48" i="9"/>
  <c r="B40" i="14"/>
  <c r="B6" i="70"/>
  <c r="D35" i="71"/>
  <c r="D8" i="70"/>
  <c r="B9" i="70"/>
  <c r="O34" i="9"/>
  <c r="B38" i="14"/>
  <c r="E33" i="9"/>
  <c r="D7" i="70"/>
  <c r="D36" i="71"/>
  <c r="B8" i="73" s="1"/>
  <c r="D9" i="70"/>
  <c r="D37" i="71"/>
  <c r="B9" i="73" s="1"/>
  <c r="D10" i="70"/>
  <c r="B7" i="70"/>
  <c r="B41" i="14"/>
  <c r="B8" i="70"/>
  <c r="D13" i="9"/>
  <c r="G32" i="7"/>
  <c r="R76" i="8"/>
  <c r="Q78" i="8"/>
  <c r="Q80" i="8"/>
  <c r="Q82" i="8"/>
  <c r="Q84" i="8"/>
  <c r="Q86" i="8"/>
  <c r="Q88" i="8"/>
  <c r="Q90" i="8"/>
  <c r="S78" i="8"/>
  <c r="S80" i="8"/>
  <c r="S82" i="8"/>
  <c r="S84" i="8"/>
  <c r="S86" i="8"/>
  <c r="S88" i="8"/>
  <c r="S90" i="8"/>
  <c r="E36" i="9"/>
  <c r="E40" i="14" s="1"/>
  <c r="D40" i="14"/>
  <c r="R75" i="8"/>
  <c r="S76" i="8"/>
  <c r="S77" i="8"/>
  <c r="Q79" i="8"/>
  <c r="R80" i="8"/>
  <c r="S81" i="8"/>
  <c r="Q83" i="8"/>
  <c r="R84" i="8"/>
  <c r="S85" i="8"/>
  <c r="Q87" i="8"/>
  <c r="R88" i="8"/>
  <c r="S89" i="8"/>
  <c r="Q91" i="8"/>
  <c r="E35" i="9"/>
  <c r="E39" i="14" s="1"/>
  <c r="D39" i="14"/>
  <c r="F56" i="7"/>
  <c r="F49" i="7"/>
  <c r="F57" i="7"/>
  <c r="E34" i="9"/>
  <c r="E38" i="14" s="1"/>
  <c r="D38" i="14"/>
  <c r="I220" i="31"/>
  <c r="I178" i="31"/>
  <c r="K178" i="31"/>
  <c r="J220" i="31"/>
  <c r="J178" i="31"/>
  <c r="L220" i="31"/>
  <c r="L178" i="31"/>
  <c r="I80" i="31"/>
  <c r="K238" i="31"/>
  <c r="L238" i="31"/>
  <c r="L166" i="31"/>
  <c r="I244" i="31"/>
  <c r="L244" i="31"/>
  <c r="J166" i="31"/>
  <c r="E37" i="52"/>
  <c r="I208" i="31"/>
  <c r="K237" i="31"/>
  <c r="E44" i="52"/>
  <c r="E41" i="52"/>
  <c r="C24" i="52"/>
  <c r="G37" i="52"/>
  <c r="L170" i="31"/>
  <c r="F37" i="52"/>
  <c r="D37" i="52"/>
  <c r="F15" i="7"/>
  <c r="F32" i="7" s="1"/>
  <c r="F19" i="7"/>
  <c r="H106" i="8"/>
  <c r="F24" i="7"/>
  <c r="F29" i="7"/>
  <c r="P106" i="8"/>
  <c r="F45" i="7"/>
  <c r="Q59" i="8"/>
  <c r="G14" i="7"/>
  <c r="E73" i="8"/>
  <c r="G40" i="7" s="1"/>
  <c r="M73" i="8"/>
  <c r="G50" i="7" s="1"/>
  <c r="F17" i="7"/>
  <c r="F22" i="7"/>
  <c r="F21" i="7" s="1"/>
  <c r="F27" i="7"/>
  <c r="F25" i="7" s="1"/>
  <c r="S59" i="8"/>
  <c r="G16" i="7"/>
  <c r="G20" i="7"/>
  <c r="G26" i="7"/>
  <c r="G25" i="7" s="1"/>
  <c r="R59" i="8"/>
  <c r="F73" i="8"/>
  <c r="G41" i="7" s="1"/>
  <c r="F106" i="8"/>
  <c r="J73" i="8"/>
  <c r="G46" i="7" s="1"/>
  <c r="N73" i="8"/>
  <c r="G51" i="7" s="1"/>
  <c r="N106" i="8"/>
  <c r="G21" i="7"/>
  <c r="I73" i="8"/>
  <c r="G44" i="7" s="1"/>
  <c r="C73" i="8"/>
  <c r="G73" i="8"/>
  <c r="G42" i="7" s="1"/>
  <c r="K73" i="8"/>
  <c r="G47" i="7" s="1"/>
  <c r="O73" i="8"/>
  <c r="G52" i="7" s="1"/>
  <c r="O106" i="8"/>
  <c r="D10" i="53"/>
  <c r="S26" i="8"/>
  <c r="F38" i="7"/>
  <c r="D92" i="8"/>
  <c r="L92" i="8"/>
  <c r="F92" i="8"/>
  <c r="N92" i="8"/>
  <c r="L106" i="8"/>
  <c r="D73" i="8"/>
  <c r="G39" i="7" s="1"/>
  <c r="H73" i="8"/>
  <c r="G43" i="7" s="1"/>
  <c r="L73" i="8"/>
  <c r="G48" i="7" s="1"/>
  <c r="P73" i="8"/>
  <c r="G53" i="7" s="1"/>
  <c r="I92" i="8"/>
  <c r="I106" i="8"/>
  <c r="M92" i="8"/>
  <c r="L237" i="31"/>
  <c r="I19" i="10"/>
  <c r="K244" i="31"/>
  <c r="H5" i="55"/>
  <c r="J237" i="31"/>
  <c r="K166" i="31"/>
  <c r="K208" i="31"/>
  <c r="L38" i="31"/>
  <c r="K38" i="31"/>
  <c r="I166" i="31"/>
  <c r="K80" i="31"/>
  <c r="L80" i="31"/>
  <c r="J244" i="31"/>
  <c r="K123" i="31"/>
  <c r="I127" i="31"/>
  <c r="J123" i="31"/>
  <c r="I38" i="31"/>
  <c r="J208" i="31"/>
  <c r="L208" i="31"/>
  <c r="I123" i="31"/>
  <c r="J38" i="31"/>
  <c r="J80" i="31"/>
  <c r="L123" i="31"/>
  <c r="I237" i="31"/>
  <c r="J238" i="31"/>
  <c r="I23" i="10"/>
  <c r="I46" i="10"/>
  <c r="I39" i="10"/>
  <c r="I54" i="10"/>
  <c r="E32" i="9"/>
  <c r="V8" i="9"/>
  <c r="M38" i="9" s="1"/>
  <c r="A75" i="8"/>
  <c r="U92" i="8" s="1"/>
  <c r="U59" i="8"/>
  <c r="U26" i="8"/>
  <c r="R40" i="8"/>
  <c r="Q26" i="8"/>
  <c r="Q40" i="8"/>
  <c r="R26" i="8"/>
  <c r="S40" i="8"/>
  <c r="P35" i="9" l="1"/>
  <c r="L46" i="9"/>
  <c r="N46" i="9"/>
  <c r="K46" i="9"/>
  <c r="J46" i="9"/>
  <c r="I46" i="9"/>
  <c r="H46" i="9"/>
  <c r="M46" i="9"/>
  <c r="P36" i="9"/>
  <c r="P34" i="9"/>
  <c r="O32" i="9"/>
  <c r="B7" i="73"/>
  <c r="F31" i="7"/>
  <c r="F13" i="7"/>
  <c r="F33" i="7"/>
  <c r="G56" i="7"/>
  <c r="F37" i="7"/>
  <c r="F55" i="7"/>
  <c r="F54" i="7" s="1"/>
  <c r="G57" i="7"/>
  <c r="G31" i="7"/>
  <c r="G30" i="7" s="1"/>
  <c r="G13" i="7"/>
  <c r="G33" i="7"/>
  <c r="E10" i="53"/>
  <c r="E27" i="14" s="1"/>
  <c r="D27" i="14"/>
  <c r="K220" i="31"/>
  <c r="L250" i="31"/>
  <c r="K250" i="31"/>
  <c r="I254" i="31"/>
  <c r="C37" i="52"/>
  <c r="G44" i="52"/>
  <c r="G41" i="52"/>
  <c r="F44" i="52"/>
  <c r="F41" i="52"/>
  <c r="D44" i="52"/>
  <c r="D41" i="52"/>
  <c r="M106" i="8"/>
  <c r="E106" i="8"/>
  <c r="J106" i="8"/>
  <c r="D106" i="8"/>
  <c r="P92" i="8"/>
  <c r="G92" i="8"/>
  <c r="Q73" i="8"/>
  <c r="S73" i="8"/>
  <c r="J250" i="31"/>
  <c r="E92" i="8"/>
  <c r="J92" i="8"/>
  <c r="H92" i="8"/>
  <c r="G106" i="8"/>
  <c r="G38" i="7"/>
  <c r="G45" i="7"/>
  <c r="C106" i="8"/>
  <c r="C92" i="8"/>
  <c r="R73" i="8"/>
  <c r="Q106" i="8"/>
  <c r="K106" i="8"/>
  <c r="K92" i="8"/>
  <c r="G49" i="7"/>
  <c r="O92" i="8"/>
  <c r="J84" i="31"/>
  <c r="I84" i="31"/>
  <c r="I215" i="31"/>
  <c r="J212" i="31"/>
  <c r="I250" i="31"/>
  <c r="I212" i="31"/>
  <c r="L84" i="31"/>
  <c r="K173" i="31"/>
  <c r="K170" i="31"/>
  <c r="L127" i="31"/>
  <c r="L130" i="31"/>
  <c r="I87" i="31"/>
  <c r="K127" i="31"/>
  <c r="K42" i="31"/>
  <c r="J42" i="31"/>
  <c r="L212" i="31"/>
  <c r="J127" i="31"/>
  <c r="I173" i="31"/>
  <c r="I170" i="31"/>
  <c r="I42" i="31"/>
  <c r="J170" i="31"/>
  <c r="K84" i="31"/>
  <c r="L42" i="31"/>
  <c r="K212" i="31"/>
  <c r="U106" i="8"/>
  <c r="S8" i="9"/>
  <c r="L38" i="9" s="1"/>
  <c r="C8" i="9"/>
  <c r="J8" i="9"/>
  <c r="A3" i="53"/>
  <c r="B65" i="14" l="1"/>
  <c r="C23" i="64"/>
  <c r="P32" i="9"/>
  <c r="I44" i="9"/>
  <c r="K44" i="9"/>
  <c r="M44" i="9"/>
  <c r="J44" i="9"/>
  <c r="N44" i="9"/>
  <c r="H44" i="9"/>
  <c r="L44" i="9"/>
  <c r="I38" i="9"/>
  <c r="O33" i="9"/>
  <c r="C44" i="14"/>
  <c r="C41" i="71"/>
  <c r="C12" i="70"/>
  <c r="F30" i="7"/>
  <c r="G37" i="7"/>
  <c r="G55" i="7"/>
  <c r="G54" i="7" s="1"/>
  <c r="J254" i="31"/>
  <c r="L87" i="31"/>
  <c r="C44" i="52"/>
  <c r="C41" i="52"/>
  <c r="K87" i="31"/>
  <c r="L215" i="31"/>
  <c r="L173" i="31"/>
  <c r="J130" i="31"/>
  <c r="S106" i="8"/>
  <c r="S92" i="8"/>
  <c r="K215" i="31"/>
  <c r="R92" i="8"/>
  <c r="R106" i="8"/>
  <c r="Q92" i="8"/>
  <c r="I45" i="31"/>
  <c r="L45" i="31"/>
  <c r="K45" i="31"/>
  <c r="K130" i="31"/>
  <c r="J215" i="31"/>
  <c r="J173" i="31"/>
  <c r="I130" i="31"/>
  <c r="J45" i="31"/>
  <c r="K254" i="31"/>
  <c r="J87" i="31"/>
  <c r="L254" i="31"/>
  <c r="P8" i="9"/>
  <c r="B8" i="9"/>
  <c r="G8" i="9"/>
  <c r="G7" i="36"/>
  <c r="F7" i="36"/>
  <c r="E7" i="36"/>
  <c r="D7" i="36"/>
  <c r="C7" i="36"/>
  <c r="B7" i="36"/>
  <c r="P58" i="9" l="1"/>
  <c r="O61" i="9"/>
  <c r="K38" i="9"/>
  <c r="P33" i="9"/>
  <c r="L45" i="9"/>
  <c r="J45" i="9"/>
  <c r="K45" i="9"/>
  <c r="I45" i="9"/>
  <c r="N45" i="9"/>
  <c r="M45" i="9"/>
  <c r="H45" i="9"/>
  <c r="H38" i="9"/>
  <c r="L257" i="31"/>
  <c r="J257" i="31"/>
  <c r="K257" i="31"/>
  <c r="I257" i="31"/>
  <c r="H7" i="36"/>
  <c r="D8" i="9"/>
  <c r="M8" i="9"/>
  <c r="P61" i="9" l="1"/>
  <c r="J38" i="9"/>
  <c r="B44" i="14"/>
  <c r="B12" i="70"/>
  <c r="D38" i="9"/>
  <c r="O38" i="9" l="1"/>
  <c r="D42" i="14"/>
  <c r="D39" i="71"/>
  <c r="B11" i="73" s="1"/>
  <c r="D12" i="70"/>
  <c r="E38" i="9"/>
  <c r="A3" i="28"/>
  <c r="A3" i="27"/>
  <c r="A3" i="26"/>
  <c r="A3" i="25"/>
  <c r="A3" i="41"/>
  <c r="C9" i="53"/>
  <c r="C26" i="14" s="1"/>
  <c r="B9" i="53"/>
  <c r="B26" i="14" s="1"/>
  <c r="H11" i="41"/>
  <c r="H20" i="41"/>
  <c r="H10" i="41"/>
  <c r="A3" i="42"/>
  <c r="G11" i="42"/>
  <c r="F11" i="42"/>
  <c r="E11" i="42"/>
  <c r="D11" i="42"/>
  <c r="C11" i="42"/>
  <c r="B11" i="42"/>
  <c r="H10" i="42"/>
  <c r="H9" i="42"/>
  <c r="G8" i="42"/>
  <c r="C8" i="53" s="1"/>
  <c r="C25" i="14" s="1"/>
  <c r="F8" i="42"/>
  <c r="E8" i="42"/>
  <c r="D8" i="42"/>
  <c r="D12" i="42" s="1"/>
  <c r="C8" i="42"/>
  <c r="C12" i="42" s="1"/>
  <c r="B8" i="42"/>
  <c r="B12" i="42" s="1"/>
  <c r="H7" i="42"/>
  <c r="H6" i="42"/>
  <c r="G5" i="42"/>
  <c r="F5" i="42"/>
  <c r="E5" i="42"/>
  <c r="D5" i="42"/>
  <c r="C5" i="42"/>
  <c r="B5" i="42"/>
  <c r="A3" i="40"/>
  <c r="C6" i="53"/>
  <c r="B6" i="53"/>
  <c r="F11" i="40"/>
  <c r="E11" i="40"/>
  <c r="D11" i="40"/>
  <c r="C11" i="40"/>
  <c r="B11" i="40"/>
  <c r="H10" i="40"/>
  <c r="H9" i="40"/>
  <c r="G8" i="40"/>
  <c r="C7" i="53" s="1"/>
  <c r="C24" i="14" s="1"/>
  <c r="F8" i="40"/>
  <c r="E8" i="40"/>
  <c r="D8" i="40"/>
  <c r="D12" i="40" s="1"/>
  <c r="C8" i="40"/>
  <c r="B8" i="40"/>
  <c r="B12" i="40" s="1"/>
  <c r="H7" i="40"/>
  <c r="A8" i="36"/>
  <c r="A14" i="36" s="1"/>
  <c r="C7" i="51"/>
  <c r="B7" i="51"/>
  <c r="G16" i="36"/>
  <c r="F16" i="36"/>
  <c r="E16" i="36"/>
  <c r="D16" i="36"/>
  <c r="C16" i="36"/>
  <c r="B16" i="36"/>
  <c r="H15" i="36"/>
  <c r="H14" i="36"/>
  <c r="H9" i="36"/>
  <c r="H8" i="36"/>
  <c r="G10" i="36"/>
  <c r="F10" i="36"/>
  <c r="E10" i="36"/>
  <c r="D10" i="36"/>
  <c r="C10" i="36"/>
  <c r="B10" i="36"/>
  <c r="L38" i="17"/>
  <c r="L39" i="17" s="1"/>
  <c r="L40" i="17" s="1"/>
  <c r="L41" i="17" s="1"/>
  <c r="L42" i="17" s="1"/>
  <c r="L43" i="17" s="1"/>
  <c r="L44" i="17" s="1"/>
  <c r="L45" i="17" s="1"/>
  <c r="L46" i="17" s="1"/>
  <c r="L47" i="17" s="1"/>
  <c r="L48" i="17" s="1"/>
  <c r="L49" i="17" s="1"/>
  <c r="L50" i="17" s="1"/>
  <c r="L51" i="17" s="1"/>
  <c r="G38" i="17"/>
  <c r="H38" i="17" s="1"/>
  <c r="I38" i="17" s="1"/>
  <c r="J38" i="17" s="1"/>
  <c r="F37" i="17"/>
  <c r="G37" i="17" s="1"/>
  <c r="H37" i="17" s="1"/>
  <c r="I37" i="17" s="1"/>
  <c r="B16" i="14" l="1"/>
  <c r="C16" i="14"/>
  <c r="C14" i="71"/>
  <c r="P38" i="9"/>
  <c r="N50" i="9"/>
  <c r="M50" i="9"/>
  <c r="L50" i="9"/>
  <c r="I50" i="9"/>
  <c r="K50" i="9"/>
  <c r="H50" i="9"/>
  <c r="J50" i="9"/>
  <c r="H10" i="36"/>
  <c r="E12" i="40"/>
  <c r="E12" i="42"/>
  <c r="H16" i="36"/>
  <c r="H8" i="42"/>
  <c r="B14" i="42" s="1"/>
  <c r="H11" i="42"/>
  <c r="C23" i="14"/>
  <c r="E42" i="14"/>
  <c r="F12" i="42"/>
  <c r="B8" i="53"/>
  <c r="B25" i="14" s="1"/>
  <c r="F12" i="40"/>
  <c r="H11" i="40"/>
  <c r="B7" i="53"/>
  <c r="B24" i="14" s="1"/>
  <c r="C12" i="40"/>
  <c r="G12" i="40"/>
  <c r="H5" i="42"/>
  <c r="H12" i="41"/>
  <c r="H21" i="41"/>
  <c r="G12" i="42"/>
  <c r="D9" i="53"/>
  <c r="D26" i="14" s="1"/>
  <c r="B23" i="14" l="1"/>
  <c r="C19" i="64" s="1"/>
  <c r="H12" i="42"/>
  <c r="H12" i="40"/>
  <c r="D7" i="53"/>
  <c r="D24" i="14" s="1"/>
  <c r="D8" i="53"/>
  <c r="D25" i="14" s="1"/>
  <c r="E9" i="53"/>
  <c r="E26" i="14" l="1"/>
  <c r="E8" i="53"/>
  <c r="E25" i="14" s="1"/>
  <c r="A3" i="32"/>
  <c r="A4" i="33"/>
  <c r="A3" i="38"/>
  <c r="A3" i="37"/>
  <c r="A3" i="36"/>
  <c r="C8" i="51"/>
  <c r="B8" i="51"/>
  <c r="C6" i="51"/>
  <c r="B6" i="51"/>
  <c r="A3" i="12"/>
  <c r="I43" i="15"/>
  <c r="G43" i="15"/>
  <c r="E43" i="15"/>
  <c r="B43" i="15"/>
  <c r="D38" i="15"/>
  <c r="B17" i="49" s="1"/>
  <c r="F38" i="15"/>
  <c r="H38" i="15"/>
  <c r="J38" i="15"/>
  <c r="D39" i="15"/>
  <c r="B18" i="49" s="1"/>
  <c r="F39" i="15"/>
  <c r="H39" i="15"/>
  <c r="J39" i="15"/>
  <c r="D40" i="15"/>
  <c r="B19" i="49" s="1"/>
  <c r="F40" i="15"/>
  <c r="H40" i="15"/>
  <c r="J40" i="15"/>
  <c r="D41" i="15"/>
  <c r="B20" i="49" s="1"/>
  <c r="F41" i="15"/>
  <c r="H41" i="15"/>
  <c r="J41" i="15"/>
  <c r="D42" i="15"/>
  <c r="B21" i="49" s="1"/>
  <c r="F42" i="15"/>
  <c r="H42" i="15"/>
  <c r="J42" i="15"/>
  <c r="J32" i="15"/>
  <c r="H32" i="15"/>
  <c r="F32" i="15"/>
  <c r="D32" i="15"/>
  <c r="B12" i="49" s="1"/>
  <c r="C29" i="15"/>
  <c r="E29" i="15"/>
  <c r="G29" i="15"/>
  <c r="I29" i="15"/>
  <c r="B29" i="15"/>
  <c r="I20" i="15"/>
  <c r="G20" i="15"/>
  <c r="E20" i="15"/>
  <c r="C20" i="15"/>
  <c r="J25" i="15"/>
  <c r="H25" i="15"/>
  <c r="F25" i="15"/>
  <c r="D25" i="15"/>
  <c r="J28" i="15"/>
  <c r="H28" i="15"/>
  <c r="F28" i="15"/>
  <c r="D28" i="15"/>
  <c r="B10" i="49" s="1"/>
  <c r="B20" i="15"/>
  <c r="C17" i="14" l="1"/>
  <c r="C15" i="71"/>
  <c r="B17" i="14"/>
  <c r="B63" i="14"/>
  <c r="C21" i="64"/>
  <c r="B64" i="14"/>
  <c r="C22" i="64"/>
  <c r="H43" i="15"/>
  <c r="D8" i="51"/>
  <c r="J43" i="15"/>
  <c r="D7" i="51"/>
  <c r="D11" i="51"/>
  <c r="D43" i="15"/>
  <c r="F43" i="15"/>
  <c r="D17" i="14" l="1"/>
  <c r="D15" i="71"/>
  <c r="D16" i="14"/>
  <c r="D14" i="71"/>
  <c r="D20" i="14"/>
  <c r="D18" i="71"/>
  <c r="E11" i="51"/>
  <c r="E7" i="51"/>
  <c r="E8" i="51"/>
  <c r="E17" i="14" s="1"/>
  <c r="B57" i="14" l="1"/>
  <c r="C8" i="64"/>
  <c r="E20" i="14"/>
  <c r="E16" i="14"/>
  <c r="C7" i="64" s="1"/>
  <c r="B60" i="14" l="1"/>
  <c r="C11" i="64"/>
  <c r="B56" i="14"/>
  <c r="G12" i="7"/>
  <c r="F12" i="7"/>
  <c r="E12" i="7"/>
  <c r="E36" i="7" s="1"/>
  <c r="E60" i="7" s="1"/>
  <c r="D12" i="7"/>
  <c r="D36" i="7" s="1"/>
  <c r="D60" i="7" s="1"/>
  <c r="C12" i="7"/>
  <c r="C36" i="7" s="1"/>
  <c r="C60" i="7" s="1"/>
  <c r="B12" i="7"/>
  <c r="B36" i="7" s="1"/>
  <c r="B60" i="7" s="1"/>
  <c r="E77" i="7"/>
  <c r="D77" i="7"/>
  <c r="C77" i="7"/>
  <c r="B77" i="7"/>
  <c r="E76" i="7"/>
  <c r="D76" i="7"/>
  <c r="C76" i="7"/>
  <c r="B76" i="7"/>
  <c r="E75" i="7"/>
  <c r="D75" i="7"/>
  <c r="C75" i="7"/>
  <c r="B75" i="7"/>
  <c r="E74" i="7"/>
  <c r="D74" i="7"/>
  <c r="C74" i="7"/>
  <c r="B74" i="7"/>
  <c r="E72" i="7"/>
  <c r="D72" i="7"/>
  <c r="C72" i="7"/>
  <c r="B72" i="7"/>
  <c r="E71" i="7"/>
  <c r="D71" i="7"/>
  <c r="C71" i="7"/>
  <c r="B71" i="7"/>
  <c r="E70" i="7"/>
  <c r="D70" i="7"/>
  <c r="C70" i="7"/>
  <c r="B70" i="7"/>
  <c r="E68" i="7"/>
  <c r="D68" i="7"/>
  <c r="C68" i="7"/>
  <c r="B68" i="7"/>
  <c r="E67" i="7"/>
  <c r="D67" i="7"/>
  <c r="C67" i="7"/>
  <c r="B67" i="7"/>
  <c r="E66" i="7"/>
  <c r="D66" i="7"/>
  <c r="C66" i="7"/>
  <c r="B66" i="7"/>
  <c r="E65" i="7"/>
  <c r="D65" i="7"/>
  <c r="C65" i="7"/>
  <c r="B65" i="7"/>
  <c r="B64" i="7"/>
  <c r="B63" i="7"/>
  <c r="B62" i="7"/>
  <c r="C39" i="7"/>
  <c r="E49" i="7"/>
  <c r="D49" i="7"/>
  <c r="C49" i="7"/>
  <c r="B49" i="7"/>
  <c r="E45" i="7"/>
  <c r="D45" i="7"/>
  <c r="C45" i="7"/>
  <c r="B45" i="7"/>
  <c r="C40" i="7"/>
  <c r="B37" i="7"/>
  <c r="E21" i="7"/>
  <c r="D21" i="7"/>
  <c r="C21" i="7"/>
  <c r="B21" i="7"/>
  <c r="B25" i="7"/>
  <c r="B73" i="7" s="1"/>
  <c r="C25" i="7"/>
  <c r="D25" i="7"/>
  <c r="E25" i="7"/>
  <c r="B33" i="7"/>
  <c r="C16" i="7" s="1"/>
  <c r="B32" i="7"/>
  <c r="C15" i="7" s="1"/>
  <c r="C32" i="7" s="1"/>
  <c r="F74" i="7"/>
  <c r="F67" i="7"/>
  <c r="F64" i="7"/>
  <c r="B13" i="7"/>
  <c r="C14" i="7" s="1"/>
  <c r="C31" i="7" s="1"/>
  <c r="C5" i="7"/>
  <c r="B5" i="7"/>
  <c r="C73" i="7" l="1"/>
  <c r="C69" i="7"/>
  <c r="C57" i="7"/>
  <c r="D40" i="7" s="1"/>
  <c r="C56" i="7"/>
  <c r="D39" i="7" s="1"/>
  <c r="C33" i="7"/>
  <c r="D16" i="7" s="1"/>
  <c r="F36" i="7"/>
  <c r="F60" i="7" s="1"/>
  <c r="D69" i="7"/>
  <c r="B69" i="7"/>
  <c r="D73" i="7"/>
  <c r="G36" i="7"/>
  <c r="G60" i="7" s="1"/>
  <c r="H51" i="7"/>
  <c r="F71" i="7"/>
  <c r="H43" i="7"/>
  <c r="F68" i="7"/>
  <c r="H42" i="7"/>
  <c r="H50" i="7"/>
  <c r="H52" i="7"/>
  <c r="G67" i="7"/>
  <c r="G72" i="7"/>
  <c r="G77" i="7"/>
  <c r="H41" i="7"/>
  <c r="G74" i="7"/>
  <c r="F63" i="7"/>
  <c r="F72" i="7"/>
  <c r="H29" i="7"/>
  <c r="G70" i="7"/>
  <c r="G75" i="7"/>
  <c r="H12" i="7"/>
  <c r="F77" i="7"/>
  <c r="F65" i="7"/>
  <c r="H24" i="7"/>
  <c r="E69" i="7"/>
  <c r="B61" i="7"/>
  <c r="F62" i="7"/>
  <c r="F66" i="7"/>
  <c r="F76" i="7"/>
  <c r="H14" i="7"/>
  <c r="H18" i="7"/>
  <c r="G71" i="7"/>
  <c r="G76" i="7"/>
  <c r="E73" i="7"/>
  <c r="C63" i="7"/>
  <c r="G66" i="7"/>
  <c r="H23" i="7"/>
  <c r="H17" i="7"/>
  <c r="H22" i="7"/>
  <c r="F70" i="7"/>
  <c r="H53" i="7"/>
  <c r="H15" i="7"/>
  <c r="H27" i="7"/>
  <c r="H75" i="7" s="1"/>
  <c r="H40" i="7"/>
  <c r="H44" i="7"/>
  <c r="G65" i="7"/>
  <c r="B80" i="7"/>
  <c r="B81" i="7"/>
  <c r="H19" i="7"/>
  <c r="H28" i="7"/>
  <c r="H20" i="7"/>
  <c r="H26" i="7"/>
  <c r="H46" i="7"/>
  <c r="C64" i="7"/>
  <c r="G64" i="7"/>
  <c r="G68" i="7"/>
  <c r="F75" i="7"/>
  <c r="B79" i="7"/>
  <c r="H48" i="7"/>
  <c r="H47" i="7"/>
  <c r="H38" i="7"/>
  <c r="C38" i="7"/>
  <c r="C55" i="7" s="1"/>
  <c r="B54" i="7"/>
  <c r="H45" i="7"/>
  <c r="H39" i="7"/>
  <c r="B30" i="7"/>
  <c r="C13" i="7"/>
  <c r="H16" i="7"/>
  <c r="D5" i="7"/>
  <c r="C6" i="7" l="1"/>
  <c r="C9" i="7" s="1"/>
  <c r="H33" i="7"/>
  <c r="H57" i="7"/>
  <c r="H32" i="7"/>
  <c r="H66" i="7"/>
  <c r="H56" i="7"/>
  <c r="H55" i="7"/>
  <c r="H31" i="7"/>
  <c r="D56" i="7"/>
  <c r="E39" i="7" s="1"/>
  <c r="E56" i="7" s="1"/>
  <c r="D57" i="7"/>
  <c r="E40" i="7" s="1"/>
  <c r="E57" i="7" s="1"/>
  <c r="D33" i="7"/>
  <c r="D64" i="7"/>
  <c r="C81" i="7"/>
  <c r="H67" i="7"/>
  <c r="H74" i="7"/>
  <c r="H77" i="7"/>
  <c r="H81" i="7"/>
  <c r="H49" i="7"/>
  <c r="H76" i="7"/>
  <c r="H65" i="7"/>
  <c r="G69" i="7"/>
  <c r="H21" i="7"/>
  <c r="H69" i="7" s="1"/>
  <c r="H64" i="7"/>
  <c r="H62" i="7"/>
  <c r="H36" i="7"/>
  <c r="H60" i="7" s="1"/>
  <c r="G61" i="7"/>
  <c r="B78" i="7"/>
  <c r="H72" i="7"/>
  <c r="H37" i="7"/>
  <c r="H25" i="7"/>
  <c r="G73" i="7"/>
  <c r="H70" i="7"/>
  <c r="F80" i="7"/>
  <c r="F73" i="7"/>
  <c r="C80" i="7"/>
  <c r="D15" i="7"/>
  <c r="D32" i="7" s="1"/>
  <c r="F61" i="7"/>
  <c r="D14" i="7"/>
  <c r="D31" i="7" s="1"/>
  <c r="C37" i="7"/>
  <c r="C54" i="7" s="1"/>
  <c r="C62" i="7"/>
  <c r="H68" i="7"/>
  <c r="F69" i="7"/>
  <c r="G80" i="7"/>
  <c r="H63" i="7"/>
  <c r="H71" i="7"/>
  <c r="F81" i="7"/>
  <c r="G81" i="7"/>
  <c r="H54" i="7"/>
  <c r="C30" i="7"/>
  <c r="H13" i="7"/>
  <c r="G79" i="7"/>
  <c r="H25" i="41"/>
  <c r="H19" i="41"/>
  <c r="H17" i="41"/>
  <c r="H16" i="41"/>
  <c r="H8" i="41"/>
  <c r="H7" i="41"/>
  <c r="G6" i="41"/>
  <c r="G15" i="41" s="1"/>
  <c r="G24" i="41" s="1"/>
  <c r="F6" i="41"/>
  <c r="F15" i="41" s="1"/>
  <c r="F24" i="41" s="1"/>
  <c r="E6" i="41"/>
  <c r="E15" i="41" s="1"/>
  <c r="E24" i="41" s="1"/>
  <c r="D6" i="41"/>
  <c r="D15" i="41" s="1"/>
  <c r="D24" i="41" s="1"/>
  <c r="C6" i="41"/>
  <c r="C15" i="41" s="1"/>
  <c r="C24" i="41" s="1"/>
  <c r="B6" i="41"/>
  <c r="B15" i="41" s="1"/>
  <c r="B24" i="41" s="1"/>
  <c r="H6" i="40"/>
  <c r="H8" i="40" s="1"/>
  <c r="G5" i="40"/>
  <c r="F5" i="40"/>
  <c r="E5" i="40"/>
  <c r="D5" i="40"/>
  <c r="C5" i="40"/>
  <c r="B5" i="40"/>
  <c r="G16" i="38"/>
  <c r="C10" i="51" s="1"/>
  <c r="F16" i="38"/>
  <c r="E16" i="38"/>
  <c r="D16" i="38"/>
  <c r="C16" i="38"/>
  <c r="B16" i="38"/>
  <c r="H7" i="38"/>
  <c r="H8" i="38"/>
  <c r="H9" i="38"/>
  <c r="H10" i="38"/>
  <c r="H11" i="38"/>
  <c r="H12" i="38"/>
  <c r="H13" i="38"/>
  <c r="H14" i="38"/>
  <c r="H15" i="38"/>
  <c r="H6" i="38"/>
  <c r="G5" i="38"/>
  <c r="F5" i="38"/>
  <c r="E5" i="38"/>
  <c r="D5" i="38"/>
  <c r="C5" i="38"/>
  <c r="B5" i="38"/>
  <c r="H7" i="37"/>
  <c r="G5" i="37"/>
  <c r="F5" i="37"/>
  <c r="E5" i="37"/>
  <c r="D5" i="37"/>
  <c r="C5" i="37"/>
  <c r="B5" i="37"/>
  <c r="C19" i="14" l="1"/>
  <c r="C17" i="71"/>
  <c r="B17" i="40"/>
  <c r="B16" i="40"/>
  <c r="C21" i="14"/>
  <c r="C19" i="71"/>
  <c r="B21" i="14"/>
  <c r="B14" i="51"/>
  <c r="D6" i="7"/>
  <c r="C29" i="71"/>
  <c r="D29" i="71" s="1"/>
  <c r="C31" i="14"/>
  <c r="D31" i="14" s="1"/>
  <c r="E31" i="14" s="1"/>
  <c r="D8" i="7"/>
  <c r="D81" i="7"/>
  <c r="E16" i="7"/>
  <c r="H73" i="7"/>
  <c r="H80" i="7"/>
  <c r="H16" i="38"/>
  <c r="B10" i="51"/>
  <c r="D38" i="7"/>
  <c r="H61" i="7"/>
  <c r="D11" i="53"/>
  <c r="D28" i="14" s="1"/>
  <c r="D23" i="14" s="1"/>
  <c r="H18" i="41"/>
  <c r="C12" i="53"/>
  <c r="B12" i="53"/>
  <c r="D12" i="51"/>
  <c r="H5" i="37"/>
  <c r="H5" i="40"/>
  <c r="C61" i="7"/>
  <c r="H5" i="38"/>
  <c r="D63" i="7"/>
  <c r="C78" i="7"/>
  <c r="C79" i="7"/>
  <c r="D13" i="7"/>
  <c r="F79" i="7"/>
  <c r="H79" i="7"/>
  <c r="H6" i="41"/>
  <c r="H15" i="41" s="1"/>
  <c r="H24" i="41" s="1"/>
  <c r="B19" i="14" l="1"/>
  <c r="D21" i="14"/>
  <c r="D19" i="71"/>
  <c r="C28" i="71"/>
  <c r="D7" i="7"/>
  <c r="D9" i="7" s="1"/>
  <c r="C30" i="14"/>
  <c r="B18" i="40"/>
  <c r="D37" i="7"/>
  <c r="D55" i="7"/>
  <c r="D54" i="7" s="1"/>
  <c r="E33" i="7"/>
  <c r="E81" i="7" s="1"/>
  <c r="E64" i="7"/>
  <c r="B19" i="40"/>
  <c r="D10" i="51"/>
  <c r="D62" i="7"/>
  <c r="E11" i="53"/>
  <c r="E28" i="14" s="1"/>
  <c r="D12" i="53"/>
  <c r="E12" i="51"/>
  <c r="F78" i="7"/>
  <c r="H30" i="7"/>
  <c r="H78" i="7" s="1"/>
  <c r="G78" i="7"/>
  <c r="D80" i="7"/>
  <c r="E15" i="7"/>
  <c r="E32" i="7" s="1"/>
  <c r="D19" i="14" l="1"/>
  <c r="D17" i="71"/>
  <c r="B66" i="14"/>
  <c r="C24" i="64"/>
  <c r="C29" i="14"/>
  <c r="D29" i="14" s="1"/>
  <c r="E29" i="14" s="1"/>
  <c r="D30" i="14"/>
  <c r="E30" i="14" s="1"/>
  <c r="C33" i="64" s="1"/>
  <c r="C34" i="64" s="1"/>
  <c r="D28" i="71"/>
  <c r="B34" i="72" s="1"/>
  <c r="B35" i="72" s="1"/>
  <c r="C27" i="71"/>
  <c r="D27" i="71" s="1"/>
  <c r="E38" i="7"/>
  <c r="D61" i="7"/>
  <c r="E21" i="14"/>
  <c r="C12" i="64" s="1"/>
  <c r="E37" i="7"/>
  <c r="E55" i="7"/>
  <c r="E10" i="51"/>
  <c r="E19" i="14" s="1"/>
  <c r="C10" i="64" s="1"/>
  <c r="D79" i="7"/>
  <c r="D30" i="7"/>
  <c r="D78" i="7" s="1"/>
  <c r="E14" i="7"/>
  <c r="E31" i="7" s="1"/>
  <c r="E80" i="7"/>
  <c r="E63" i="7"/>
  <c r="C35" i="64" l="1"/>
  <c r="B36" i="72"/>
  <c r="B61" i="14"/>
  <c r="E54" i="7"/>
  <c r="E13" i="7"/>
  <c r="E62" i="7"/>
  <c r="E61" i="7" l="1"/>
  <c r="H17" i="33"/>
  <c r="H14" i="33"/>
  <c r="H10" i="33"/>
  <c r="G37" i="33"/>
  <c r="G34" i="33"/>
  <c r="F34" i="33"/>
  <c r="E34" i="33"/>
  <c r="D34" i="33"/>
  <c r="C34" i="33"/>
  <c r="B34" i="33"/>
  <c r="H29" i="33"/>
  <c r="H22" i="33"/>
  <c r="H9" i="33"/>
  <c r="G8" i="33"/>
  <c r="G21" i="33" s="1"/>
  <c r="G28" i="33" s="1"/>
  <c r="G33" i="33" s="1"/>
  <c r="G42" i="33" s="1"/>
  <c r="F8" i="33"/>
  <c r="E8" i="33"/>
  <c r="E21" i="33" s="1"/>
  <c r="E28" i="33" s="1"/>
  <c r="E33" i="33" s="1"/>
  <c r="E42" i="33" s="1"/>
  <c r="D8" i="33"/>
  <c r="D21" i="33" s="1"/>
  <c r="D28" i="33" s="1"/>
  <c r="D33" i="33" s="1"/>
  <c r="D42" i="33" s="1"/>
  <c r="C8" i="33"/>
  <c r="C21" i="33" s="1"/>
  <c r="C28" i="33" s="1"/>
  <c r="C33" i="33" s="1"/>
  <c r="C42" i="33" s="1"/>
  <c r="B8" i="33"/>
  <c r="B21" i="33" s="1"/>
  <c r="B28" i="33" s="1"/>
  <c r="B33" i="33" s="1"/>
  <c r="B42" i="33" s="1"/>
  <c r="H46" i="33"/>
  <c r="G46" i="33"/>
  <c r="F46" i="33"/>
  <c r="E46" i="33"/>
  <c r="D46" i="33"/>
  <c r="C46" i="33"/>
  <c r="B46" i="33"/>
  <c r="F37" i="33"/>
  <c r="E37" i="33"/>
  <c r="D37" i="33"/>
  <c r="C37" i="33"/>
  <c r="B37" i="33"/>
  <c r="G23" i="33"/>
  <c r="G24" i="33" s="1"/>
  <c r="F23" i="33"/>
  <c r="F24" i="33" s="1"/>
  <c r="E23" i="33"/>
  <c r="E24" i="33" s="1"/>
  <c r="D23" i="33"/>
  <c r="D24" i="33" s="1"/>
  <c r="C23" i="33"/>
  <c r="C24" i="33" s="1"/>
  <c r="B23" i="33"/>
  <c r="B24" i="33" s="1"/>
  <c r="G16" i="33"/>
  <c r="G15" i="33" s="1"/>
  <c r="G35" i="33" s="1"/>
  <c r="F16" i="33"/>
  <c r="F15" i="33" s="1"/>
  <c r="F35" i="33" s="1"/>
  <c r="E16" i="33"/>
  <c r="E15" i="33" s="1"/>
  <c r="E35" i="33" s="1"/>
  <c r="D16" i="33"/>
  <c r="D15" i="33" s="1"/>
  <c r="D35" i="33" s="1"/>
  <c r="C16" i="33"/>
  <c r="C15" i="33" s="1"/>
  <c r="C35" i="33" s="1"/>
  <c r="B16" i="33"/>
  <c r="B15" i="33" s="1"/>
  <c r="B35" i="33" s="1"/>
  <c r="G11" i="33"/>
  <c r="G12" i="33" s="1"/>
  <c r="F11" i="33"/>
  <c r="F12" i="33" s="1"/>
  <c r="E11" i="33"/>
  <c r="E12" i="33" s="1"/>
  <c r="D11" i="33"/>
  <c r="D12" i="33" s="1"/>
  <c r="C11" i="33"/>
  <c r="C12" i="33" s="1"/>
  <c r="B11" i="33"/>
  <c r="B12" i="33" s="1"/>
  <c r="F13" i="36"/>
  <c r="E13" i="36"/>
  <c r="D13" i="36"/>
  <c r="C13" i="36"/>
  <c r="B13" i="36"/>
  <c r="G13" i="36" l="1"/>
  <c r="E30" i="7"/>
  <c r="E78" i="7" s="1"/>
  <c r="E79" i="7"/>
  <c r="H34" i="33"/>
  <c r="H35" i="33"/>
  <c r="H8" i="33"/>
  <c r="H21" i="33" s="1"/>
  <c r="H28" i="33" s="1"/>
  <c r="H33" i="33" s="1"/>
  <c r="H42" i="33" s="1"/>
  <c r="H37" i="33"/>
  <c r="H12" i="33"/>
  <c r="F21" i="33"/>
  <c r="F28" i="33" s="1"/>
  <c r="F33" i="33" s="1"/>
  <c r="F42" i="33" s="1"/>
  <c r="H23" i="33"/>
  <c r="H15" i="33"/>
  <c r="H16" i="33"/>
  <c r="H24" i="33"/>
  <c r="H11" i="33"/>
  <c r="C36" i="33"/>
  <c r="C38" i="33" s="1"/>
  <c r="G36" i="33"/>
  <c r="G38" i="33" s="1"/>
  <c r="B36" i="33"/>
  <c r="B38" i="33" s="1"/>
  <c r="F36" i="33"/>
  <c r="D36" i="33"/>
  <c r="D38" i="33" s="1"/>
  <c r="E36" i="33"/>
  <c r="E38" i="33" s="1"/>
  <c r="H13" i="36"/>
  <c r="E7" i="53" l="1"/>
  <c r="E24" i="14" s="1"/>
  <c r="C20" i="64" s="1"/>
  <c r="C25" i="64" s="1"/>
  <c r="C26" i="64" s="1"/>
  <c r="F38" i="33"/>
  <c r="H36" i="33"/>
  <c r="E23" i="14" l="1"/>
  <c r="B62" i="14"/>
  <c r="E12" i="53"/>
  <c r="F7" i="53"/>
  <c r="F24" i="14" l="1"/>
  <c r="F12" i="53"/>
  <c r="B80" i="14" l="1"/>
  <c r="F23" i="14"/>
  <c r="F14" i="14" s="1"/>
  <c r="B13" i="71"/>
  <c r="B12" i="71" s="1"/>
  <c r="B32" i="71" s="1"/>
  <c r="B15" i="14"/>
  <c r="F35" i="14" l="1"/>
  <c r="C6" i="64"/>
  <c r="B14" i="14"/>
  <c r="J37" i="15"/>
  <c r="J35" i="15"/>
  <c r="J34" i="15"/>
  <c r="J33" i="15"/>
  <c r="J31" i="15"/>
  <c r="J30" i="15"/>
  <c r="J29" i="15"/>
  <c r="J27" i="15"/>
  <c r="J24" i="15"/>
  <c r="J23" i="15"/>
  <c r="J22" i="15"/>
  <c r="J21" i="15"/>
  <c r="J19" i="15"/>
  <c r="J18" i="15"/>
  <c r="J17" i="15"/>
  <c r="J16" i="15"/>
  <c r="J15" i="15"/>
  <c r="J14" i="15"/>
  <c r="J13" i="15"/>
  <c r="J12" i="15"/>
  <c r="J11" i="15"/>
  <c r="J10" i="15"/>
  <c r="J9" i="15"/>
  <c r="J8" i="15"/>
  <c r="J6" i="15"/>
  <c r="H37" i="15"/>
  <c r="H35" i="15"/>
  <c r="H34" i="15"/>
  <c r="H33" i="15"/>
  <c r="H31" i="15"/>
  <c r="H30" i="15"/>
  <c r="H29" i="15"/>
  <c r="H27" i="15"/>
  <c r="H24" i="15"/>
  <c r="H23" i="15"/>
  <c r="H22" i="15"/>
  <c r="H21" i="15"/>
  <c r="H19" i="15"/>
  <c r="H18" i="15"/>
  <c r="H17" i="15"/>
  <c r="H16" i="15"/>
  <c r="H15" i="15"/>
  <c r="H14" i="15"/>
  <c r="H13" i="15"/>
  <c r="H12" i="15"/>
  <c r="H11" i="15"/>
  <c r="H10" i="15"/>
  <c r="H9" i="15"/>
  <c r="H8" i="15"/>
  <c r="H6" i="15"/>
  <c r="F37" i="15"/>
  <c r="F35" i="15"/>
  <c r="F34" i="15"/>
  <c r="F33" i="15"/>
  <c r="F31" i="15"/>
  <c r="F30" i="15"/>
  <c r="F29" i="15"/>
  <c r="F27" i="15"/>
  <c r="F24" i="15"/>
  <c r="F23" i="15"/>
  <c r="F22" i="15"/>
  <c r="F21" i="15"/>
  <c r="F19" i="15"/>
  <c r="F18" i="15"/>
  <c r="F17" i="15"/>
  <c r="F16" i="15"/>
  <c r="F15" i="15"/>
  <c r="F14" i="15"/>
  <c r="F13" i="15"/>
  <c r="F12" i="15"/>
  <c r="F11" i="15"/>
  <c r="F10" i="15"/>
  <c r="F9" i="15"/>
  <c r="F8" i="15"/>
  <c r="F6" i="15"/>
  <c r="D37" i="15"/>
  <c r="B16" i="49" s="1"/>
  <c r="D35" i="15"/>
  <c r="B15" i="49" s="1"/>
  <c r="D34" i="15"/>
  <c r="B14" i="49" s="1"/>
  <c r="D33" i="15"/>
  <c r="B13" i="49" s="1"/>
  <c r="D31" i="15"/>
  <c r="D30" i="15"/>
  <c r="D29" i="15"/>
  <c r="B11" i="49" s="1"/>
  <c r="D27" i="15"/>
  <c r="D24" i="15"/>
  <c r="D23" i="15"/>
  <c r="D22" i="15"/>
  <c r="D21" i="15"/>
  <c r="D19" i="15"/>
  <c r="D18" i="15"/>
  <c r="D17" i="15"/>
  <c r="D16" i="15"/>
  <c r="D15" i="15"/>
  <c r="D14" i="15"/>
  <c r="D13" i="15"/>
  <c r="D12" i="15"/>
  <c r="D11" i="15"/>
  <c r="D10" i="15"/>
  <c r="D9" i="15"/>
  <c r="D8" i="15"/>
  <c r="D6" i="15"/>
  <c r="B7" i="49" s="1"/>
  <c r="I7" i="15"/>
  <c r="I36" i="15" s="1"/>
  <c r="J20" i="15"/>
  <c r="G7" i="15"/>
  <c r="G36" i="15" s="1"/>
  <c r="E7" i="15"/>
  <c r="E36" i="15" s="1"/>
  <c r="C7" i="15"/>
  <c r="B7" i="15"/>
  <c r="B36" i="15" s="1"/>
  <c r="B45" i="15" s="1"/>
  <c r="B6" i="49" s="1"/>
  <c r="B29" i="28"/>
  <c r="P29" i="28"/>
  <c r="O29" i="28"/>
  <c r="M29" i="28"/>
  <c r="L29" i="28"/>
  <c r="J29" i="28"/>
  <c r="I29" i="28"/>
  <c r="G29" i="28"/>
  <c r="F29" i="28"/>
  <c r="D29" i="28"/>
  <c r="C29" i="28"/>
  <c r="E28" i="28"/>
  <c r="H28" i="28" s="1"/>
  <c r="K28" i="28" s="1"/>
  <c r="N28" i="28" s="1"/>
  <c r="Q28" i="28" s="1"/>
  <c r="E27" i="28"/>
  <c r="H27" i="28" s="1"/>
  <c r="K27" i="28" s="1"/>
  <c r="N27" i="28" s="1"/>
  <c r="Q27" i="28" s="1"/>
  <c r="E26" i="28"/>
  <c r="H26" i="28" s="1"/>
  <c r="K26" i="28" s="1"/>
  <c r="N26" i="28" s="1"/>
  <c r="Q26" i="28" s="1"/>
  <c r="E25" i="28"/>
  <c r="H25" i="28" s="1"/>
  <c r="K25" i="28" s="1"/>
  <c r="N25" i="28" s="1"/>
  <c r="Q25" i="28" s="1"/>
  <c r="E24" i="28"/>
  <c r="H24" i="28" s="1"/>
  <c r="K24" i="28" s="1"/>
  <c r="N24" i="28" s="1"/>
  <c r="Q24" i="28" s="1"/>
  <c r="E23" i="28"/>
  <c r="H23" i="28" s="1"/>
  <c r="K23" i="28" s="1"/>
  <c r="N23" i="28" s="1"/>
  <c r="Q23" i="28" s="1"/>
  <c r="E22" i="28"/>
  <c r="H22" i="28" s="1"/>
  <c r="K22" i="28" s="1"/>
  <c r="N22" i="28" s="1"/>
  <c r="Q22" i="28" s="1"/>
  <c r="E21" i="28"/>
  <c r="H21" i="28" s="1"/>
  <c r="K21" i="28" s="1"/>
  <c r="N21" i="28" s="1"/>
  <c r="Q21" i="28" s="1"/>
  <c r="E20" i="28"/>
  <c r="H20" i="28" s="1"/>
  <c r="K20" i="28" s="1"/>
  <c r="N20" i="28" s="1"/>
  <c r="Q20" i="28" s="1"/>
  <c r="E19" i="28"/>
  <c r="H19" i="28" s="1"/>
  <c r="K19" i="28" s="1"/>
  <c r="N19" i="28" s="1"/>
  <c r="Q19" i="28" s="1"/>
  <c r="E18" i="28"/>
  <c r="H18" i="28" s="1"/>
  <c r="K18" i="28" s="1"/>
  <c r="N18" i="28" s="1"/>
  <c r="Q18" i="28" s="1"/>
  <c r="E17" i="28"/>
  <c r="H17" i="28" s="1"/>
  <c r="K17" i="28" s="1"/>
  <c r="N17" i="28" s="1"/>
  <c r="Q17" i="28" s="1"/>
  <c r="E16" i="28"/>
  <c r="H16" i="28" s="1"/>
  <c r="K16" i="28" s="1"/>
  <c r="N16" i="28" s="1"/>
  <c r="Q16" i="28" s="1"/>
  <c r="E15" i="28"/>
  <c r="H15" i="28" s="1"/>
  <c r="K15" i="28" s="1"/>
  <c r="N15" i="28" s="1"/>
  <c r="Q15" i="28" s="1"/>
  <c r="E14" i="28"/>
  <c r="H14" i="28" s="1"/>
  <c r="K14" i="28" s="1"/>
  <c r="N14" i="28" s="1"/>
  <c r="Q14" i="28" s="1"/>
  <c r="E13" i="28"/>
  <c r="H13" i="28" s="1"/>
  <c r="K13" i="28" s="1"/>
  <c r="N13" i="28" s="1"/>
  <c r="Q13" i="28" s="1"/>
  <c r="E12" i="28"/>
  <c r="H12" i="28" s="1"/>
  <c r="K12" i="28" s="1"/>
  <c r="N12" i="28" s="1"/>
  <c r="Q12" i="28" s="1"/>
  <c r="E11" i="28"/>
  <c r="H11" i="28" s="1"/>
  <c r="K11" i="28" s="1"/>
  <c r="N11" i="28" s="1"/>
  <c r="Q11" i="28" s="1"/>
  <c r="E10" i="28"/>
  <c r="H10" i="28" s="1"/>
  <c r="K10" i="28" s="1"/>
  <c r="N10" i="28" s="1"/>
  <c r="Q10" i="28" s="1"/>
  <c r="E9" i="28"/>
  <c r="H9" i="28" s="1"/>
  <c r="K9" i="28" s="1"/>
  <c r="N9" i="28" s="1"/>
  <c r="Q9" i="28" s="1"/>
  <c r="I8" i="27"/>
  <c r="I20" i="27" s="1"/>
  <c r="G8" i="27"/>
  <c r="G20" i="27" s="1"/>
  <c r="E8" i="27"/>
  <c r="E20" i="27" s="1"/>
  <c r="C8" i="27"/>
  <c r="C20" i="27" s="1"/>
  <c r="B8" i="27"/>
  <c r="B20" i="27" s="1"/>
  <c r="J18" i="27"/>
  <c r="H18" i="27"/>
  <c r="F18" i="27"/>
  <c r="D18" i="27"/>
  <c r="J17" i="27"/>
  <c r="H17" i="27"/>
  <c r="F17" i="27"/>
  <c r="D17" i="27"/>
  <c r="J16" i="27"/>
  <c r="H16" i="27"/>
  <c r="F16" i="27"/>
  <c r="D16" i="27"/>
  <c r="J15" i="27"/>
  <c r="H15" i="27"/>
  <c r="F15" i="27"/>
  <c r="D15" i="27"/>
  <c r="J14" i="27"/>
  <c r="H14" i="27"/>
  <c r="F14" i="27"/>
  <c r="D14" i="27"/>
  <c r="J13" i="27"/>
  <c r="H13" i="27"/>
  <c r="F13" i="27"/>
  <c r="D13" i="27"/>
  <c r="J12" i="27"/>
  <c r="H12" i="27"/>
  <c r="F12" i="27"/>
  <c r="D12" i="27"/>
  <c r="J11" i="27"/>
  <c r="H11" i="27"/>
  <c r="F11" i="27"/>
  <c r="D11" i="27"/>
  <c r="J10" i="27"/>
  <c r="H10" i="27"/>
  <c r="F10" i="27"/>
  <c r="D10" i="27"/>
  <c r="J9" i="27"/>
  <c r="H9" i="27"/>
  <c r="H8" i="27" s="1"/>
  <c r="F9" i="27"/>
  <c r="F8" i="27" s="1"/>
  <c r="D9" i="27"/>
  <c r="J7" i="27"/>
  <c r="H7" i="27"/>
  <c r="F7" i="27"/>
  <c r="D7" i="27"/>
  <c r="I44" i="26"/>
  <c r="G44" i="26"/>
  <c r="E44" i="26"/>
  <c r="C44" i="26"/>
  <c r="B44" i="26"/>
  <c r="J43" i="26"/>
  <c r="H43" i="26"/>
  <c r="F43" i="26"/>
  <c r="D43" i="26"/>
  <c r="J42" i="26"/>
  <c r="H42" i="26"/>
  <c r="F42" i="26"/>
  <c r="D42" i="26"/>
  <c r="J41" i="26"/>
  <c r="H41" i="26"/>
  <c r="F41" i="26"/>
  <c r="D41" i="26"/>
  <c r="J40" i="26"/>
  <c r="H40" i="26"/>
  <c r="F40" i="26"/>
  <c r="D40" i="26"/>
  <c r="J39" i="26"/>
  <c r="H39" i="26"/>
  <c r="F39" i="26"/>
  <c r="D39" i="26"/>
  <c r="J38" i="26"/>
  <c r="H38" i="26"/>
  <c r="F38" i="26"/>
  <c r="J35" i="26"/>
  <c r="H35" i="26"/>
  <c r="F35" i="26"/>
  <c r="D35" i="26"/>
  <c r="J34" i="26"/>
  <c r="H34" i="26"/>
  <c r="F34" i="26"/>
  <c r="D34" i="26"/>
  <c r="J33" i="26"/>
  <c r="H33" i="26"/>
  <c r="F33" i="26"/>
  <c r="D33" i="26"/>
  <c r="J32" i="26"/>
  <c r="H32" i="26"/>
  <c r="F32" i="26"/>
  <c r="D32" i="26"/>
  <c r="J31" i="26"/>
  <c r="H31" i="26"/>
  <c r="F31" i="26"/>
  <c r="D31" i="26"/>
  <c r="J30" i="26"/>
  <c r="H30" i="26"/>
  <c r="F30" i="26"/>
  <c r="D30" i="26"/>
  <c r="J29" i="26"/>
  <c r="H29" i="26"/>
  <c r="F29" i="26"/>
  <c r="D29" i="26"/>
  <c r="J28" i="26"/>
  <c r="H28" i="26"/>
  <c r="F28" i="26"/>
  <c r="D28" i="26"/>
  <c r="J27" i="26"/>
  <c r="H27" i="26"/>
  <c r="F27" i="26"/>
  <c r="D27" i="26"/>
  <c r="J26" i="26"/>
  <c r="H26" i="26"/>
  <c r="F26" i="26"/>
  <c r="D26" i="26"/>
  <c r="I25" i="26"/>
  <c r="G25" i="26"/>
  <c r="E25" i="26"/>
  <c r="C25" i="26"/>
  <c r="B25" i="26"/>
  <c r="J24" i="26"/>
  <c r="H24" i="26"/>
  <c r="F24" i="26"/>
  <c r="D24" i="26"/>
  <c r="J23" i="26"/>
  <c r="H23" i="26"/>
  <c r="F23" i="26"/>
  <c r="D23" i="26"/>
  <c r="J22" i="26"/>
  <c r="H22" i="26"/>
  <c r="F22" i="26"/>
  <c r="D22" i="26"/>
  <c r="J21" i="26"/>
  <c r="H21" i="26"/>
  <c r="F21" i="26"/>
  <c r="D21" i="26"/>
  <c r="J20" i="26"/>
  <c r="H20" i="26"/>
  <c r="F20" i="26"/>
  <c r="D20" i="26"/>
  <c r="J19" i="26"/>
  <c r="H19" i="26"/>
  <c r="F19" i="26"/>
  <c r="D19" i="26"/>
  <c r="J16" i="26"/>
  <c r="H16" i="26"/>
  <c r="F16" i="26"/>
  <c r="D16" i="26"/>
  <c r="J15" i="26"/>
  <c r="H15" i="26"/>
  <c r="F15" i="26"/>
  <c r="D15" i="26"/>
  <c r="J14" i="26"/>
  <c r="H14" i="26"/>
  <c r="F14" i="26"/>
  <c r="D14" i="26"/>
  <c r="J13" i="26"/>
  <c r="H13" i="26"/>
  <c r="F13" i="26"/>
  <c r="D13" i="26"/>
  <c r="J12" i="26"/>
  <c r="H12" i="26"/>
  <c r="F12" i="26"/>
  <c r="D12" i="26"/>
  <c r="J11" i="26"/>
  <c r="H11" i="26"/>
  <c r="F11" i="26"/>
  <c r="D11" i="26"/>
  <c r="J10" i="26"/>
  <c r="H10" i="26"/>
  <c r="F10" i="26"/>
  <c r="D10" i="26"/>
  <c r="J9" i="26"/>
  <c r="H9" i="26"/>
  <c r="F9" i="26"/>
  <c r="D9" i="26"/>
  <c r="H8" i="26"/>
  <c r="F8" i="26"/>
  <c r="D8" i="26"/>
  <c r="H7" i="26"/>
  <c r="F7" i="26"/>
  <c r="D7" i="26"/>
  <c r="I20" i="25"/>
  <c r="G20" i="25"/>
  <c r="E20" i="25"/>
  <c r="C20" i="25"/>
  <c r="C22" i="25" s="1"/>
  <c r="I16" i="25"/>
  <c r="I22" i="25" s="1"/>
  <c r="G16" i="25"/>
  <c r="E16" i="25"/>
  <c r="C16" i="25"/>
  <c r="B16" i="25"/>
  <c r="B20" i="25"/>
  <c r="J7" i="25"/>
  <c r="H7" i="25"/>
  <c r="F7" i="25"/>
  <c r="D7" i="25"/>
  <c r="J19" i="25"/>
  <c r="H19" i="25"/>
  <c r="F19" i="25"/>
  <c r="D19" i="25"/>
  <c r="J18" i="25"/>
  <c r="H18" i="25"/>
  <c r="F18" i="25"/>
  <c r="D18" i="25"/>
  <c r="J17" i="25"/>
  <c r="J20" i="25" s="1"/>
  <c r="H17" i="25"/>
  <c r="H20" i="25" s="1"/>
  <c r="F17" i="25"/>
  <c r="D17" i="25"/>
  <c r="J15" i="25"/>
  <c r="H15" i="25"/>
  <c r="F15" i="25"/>
  <c r="D15" i="25"/>
  <c r="J14" i="25"/>
  <c r="H14" i="25"/>
  <c r="F14" i="25"/>
  <c r="D14" i="25"/>
  <c r="J13" i="25"/>
  <c r="H13" i="25"/>
  <c r="F13" i="25"/>
  <c r="D13" i="25"/>
  <c r="J12" i="25"/>
  <c r="H12" i="25"/>
  <c r="F12" i="25"/>
  <c r="D12" i="25"/>
  <c r="J11" i="25"/>
  <c r="H11" i="25"/>
  <c r="F11" i="25"/>
  <c r="D11" i="25"/>
  <c r="J10" i="25"/>
  <c r="H10" i="25"/>
  <c r="F10" i="25"/>
  <c r="D10" i="25"/>
  <c r="J9" i="25"/>
  <c r="H9" i="25"/>
  <c r="F9" i="25"/>
  <c r="D9" i="25"/>
  <c r="J8" i="25"/>
  <c r="H8" i="25"/>
  <c r="F8" i="25"/>
  <c r="D8" i="25"/>
  <c r="F47" i="14" l="1"/>
  <c r="J44" i="26"/>
  <c r="J16" i="25"/>
  <c r="J22" i="25" s="1"/>
  <c r="F25" i="26"/>
  <c r="J8" i="27"/>
  <c r="J20" i="27" s="1"/>
  <c r="E22" i="25"/>
  <c r="D20" i="25"/>
  <c r="G22" i="25"/>
  <c r="F20" i="25"/>
  <c r="F22" i="25" s="1"/>
  <c r="D8" i="27"/>
  <c r="H44" i="26"/>
  <c r="H25" i="26"/>
  <c r="J25" i="26"/>
  <c r="D44" i="26"/>
  <c r="F44" i="26"/>
  <c r="D25" i="26"/>
  <c r="D16" i="25"/>
  <c r="D22" i="25" s="1"/>
  <c r="B22" i="25"/>
  <c r="F16" i="25"/>
  <c r="H16" i="25"/>
  <c r="H22" i="25" s="1"/>
  <c r="I45" i="15"/>
  <c r="E29" i="28"/>
  <c r="G45" i="15"/>
  <c r="J36" i="15"/>
  <c r="D36" i="15"/>
  <c r="C45" i="15"/>
  <c r="H36" i="15"/>
  <c r="F36" i="15"/>
  <c r="E45" i="15"/>
  <c r="H7" i="15"/>
  <c r="J7" i="15"/>
  <c r="H20" i="15"/>
  <c r="D20" i="15"/>
  <c r="B9" i="49" s="1"/>
  <c r="F20" i="15"/>
  <c r="F7" i="15"/>
  <c r="D7" i="15"/>
  <c r="B8" i="49" s="1"/>
  <c r="F20" i="27"/>
  <c r="H20" i="27"/>
  <c r="D20" i="27"/>
  <c r="D45" i="15" l="1"/>
  <c r="C10" i="71"/>
  <c r="O45" i="15"/>
  <c r="N45" i="15"/>
  <c r="B28" i="49"/>
  <c r="J45" i="15"/>
  <c r="H45" i="15"/>
  <c r="F45" i="15"/>
  <c r="H29" i="28"/>
  <c r="C8" i="14"/>
  <c r="B8" i="14"/>
  <c r="A5" i="12"/>
  <c r="D10" i="71" l="1"/>
  <c r="D9" i="71" s="1"/>
  <c r="C9" i="71"/>
  <c r="B67" i="14"/>
  <c r="K29" i="28"/>
  <c r="N29" i="28" l="1"/>
  <c r="Q29" i="28"/>
  <c r="B79" i="14" l="1"/>
  <c r="B9" i="14"/>
  <c r="B35" i="14" s="1"/>
  <c r="D9" i="14"/>
  <c r="C9" i="14"/>
  <c r="B78" i="14" l="1"/>
  <c r="D9" i="51" l="1"/>
  <c r="B15" i="72"/>
  <c r="F14" i="51"/>
  <c r="C14" i="51" l="1"/>
  <c r="B14" i="72" s="1"/>
  <c r="C18" i="14"/>
  <c r="C15" i="14" s="1"/>
  <c r="C14" i="14" s="1"/>
  <c r="C35" i="14" s="1"/>
  <c r="C16" i="71"/>
  <c r="C13" i="71" s="1"/>
  <c r="C12" i="71" s="1"/>
  <c r="C32" i="71" s="1"/>
  <c r="D18" i="14"/>
  <c r="D15" i="14" s="1"/>
  <c r="D14" i="14" s="1"/>
  <c r="D35" i="14" s="1"/>
  <c r="D14" i="51"/>
  <c r="D16" i="71"/>
  <c r="D13" i="71" s="1"/>
  <c r="D12" i="71" s="1"/>
  <c r="E9" i="51"/>
  <c r="B82" i="14"/>
  <c r="C10" i="12" l="1"/>
  <c r="D10" i="12" s="1"/>
  <c r="D32" i="71"/>
  <c r="E18" i="14"/>
  <c r="E14" i="51"/>
  <c r="E21" i="9"/>
  <c r="E27" i="9" s="1"/>
  <c r="F21" i="9"/>
  <c r="F27" i="9" s="1"/>
  <c r="G18" i="9"/>
  <c r="H21" i="9"/>
  <c r="H27" i="9" s="1"/>
  <c r="J18" i="9"/>
  <c r="I21" i="9"/>
  <c r="I27" i="9" s="1"/>
  <c r="K21" i="9"/>
  <c r="K27" i="9" s="1"/>
  <c r="M18" i="9"/>
  <c r="L21" i="9"/>
  <c r="L27" i="9" s="1"/>
  <c r="N21" i="9"/>
  <c r="N27" i="9" s="1"/>
  <c r="P18" i="9"/>
  <c r="O21" i="9"/>
  <c r="O27" i="9" s="1"/>
  <c r="Q21" i="9"/>
  <c r="Q27" i="9" s="1"/>
  <c r="S18" i="9"/>
  <c r="L59" i="9" s="1"/>
  <c r="L60" i="9" s="1"/>
  <c r="L62" i="9" s="1"/>
  <c r="R21" i="9"/>
  <c r="R27" i="9" s="1"/>
  <c r="T21" i="9"/>
  <c r="T27" i="9" s="1"/>
  <c r="V18" i="9"/>
  <c r="M59" i="9" s="1"/>
  <c r="M60" i="9" s="1"/>
  <c r="M62" i="9" s="1"/>
  <c r="U21" i="9"/>
  <c r="U27" i="9" s="1"/>
  <c r="W21" i="9"/>
  <c r="W27" i="9" s="1"/>
  <c r="B18" i="9"/>
  <c r="I37" i="9" l="1"/>
  <c r="I59" i="9"/>
  <c r="I60" i="9" s="1"/>
  <c r="I62" i="9" s="1"/>
  <c r="J37" i="9"/>
  <c r="J59" i="9"/>
  <c r="J60" i="9" s="1"/>
  <c r="J62" i="9" s="1"/>
  <c r="K37" i="9"/>
  <c r="K59" i="9"/>
  <c r="K60" i="9" s="1"/>
  <c r="K62" i="9" s="1"/>
  <c r="H37" i="9"/>
  <c r="H59" i="9"/>
  <c r="V21" i="9"/>
  <c r="V27" i="9" s="1"/>
  <c r="M37" i="9"/>
  <c r="S21" i="9"/>
  <c r="S27" i="9" s="1"/>
  <c r="L37" i="9"/>
  <c r="P21" i="9"/>
  <c r="P27" i="9" s="1"/>
  <c r="M21" i="9"/>
  <c r="M27" i="9" s="1"/>
  <c r="G21" i="9"/>
  <c r="G27" i="9" s="1"/>
  <c r="J21" i="9"/>
  <c r="J27" i="9" s="1"/>
  <c r="E15" i="14"/>
  <c r="E14" i="14" s="1"/>
  <c r="E35" i="14" s="1"/>
  <c r="B58" i="14"/>
  <c r="C9" i="64"/>
  <c r="C13" i="64" s="1"/>
  <c r="C14" i="64" s="1"/>
  <c r="B43" i="14"/>
  <c r="B45" i="14" s="1"/>
  <c r="B47" i="14" s="1"/>
  <c r="B21" i="9"/>
  <c r="B27" i="9" s="1"/>
  <c r="Y18" i="9"/>
  <c r="N59" i="9" s="1"/>
  <c r="N60" i="9" s="1"/>
  <c r="N62" i="9" s="1"/>
  <c r="X21" i="9"/>
  <c r="C21" i="9" s="1"/>
  <c r="C27" i="9" s="1"/>
  <c r="C18" i="9"/>
  <c r="D18" i="9" s="1"/>
  <c r="D21" i="9" s="1"/>
  <c r="D27" i="9" s="1"/>
  <c r="O59" i="9" l="1"/>
  <c r="H60" i="9"/>
  <c r="H62" i="9" s="1"/>
  <c r="Y21" i="9"/>
  <c r="Y27" i="9" s="1"/>
  <c r="N37" i="9"/>
  <c r="B39" i="9"/>
  <c r="B11" i="70"/>
  <c r="B13" i="70" s="1"/>
  <c r="C37" i="9"/>
  <c r="X27" i="9"/>
  <c r="B42" i="71" l="1"/>
  <c r="B44" i="71" s="1"/>
  <c r="P59" i="9"/>
  <c r="O60" i="9"/>
  <c r="O62" i="9" s="1"/>
  <c r="O37" i="9"/>
  <c r="N49" i="9" s="1"/>
  <c r="C40" i="71"/>
  <c r="C42" i="71" s="1"/>
  <c r="C44" i="71" s="1"/>
  <c r="C11" i="70"/>
  <c r="C13" i="70" s="1"/>
  <c r="C43" i="14"/>
  <c r="D37" i="9"/>
  <c r="C39" i="9"/>
  <c r="B6" i="73" l="1"/>
  <c r="I49" i="9"/>
  <c r="J49" i="9"/>
  <c r="H49" i="9"/>
  <c r="K49" i="9"/>
  <c r="L49" i="9"/>
  <c r="M49" i="9"/>
  <c r="D38" i="71"/>
  <c r="D11" i="70"/>
  <c r="D13" i="70" s="1"/>
  <c r="I27" i="70" s="1"/>
  <c r="I29" i="70" s="1"/>
  <c r="D39" i="9"/>
  <c r="E37" i="9"/>
  <c r="P37" i="9" s="1"/>
  <c r="D41" i="14"/>
  <c r="C45" i="14"/>
  <c r="C47" i="14" s="1"/>
  <c r="C9" i="12"/>
  <c r="D43" i="14" l="1"/>
  <c r="D45" i="14" s="1"/>
  <c r="D47" i="14" s="1"/>
  <c r="D40" i="71"/>
  <c r="B12" i="73" s="1"/>
  <c r="B10" i="73"/>
  <c r="C11" i="12"/>
  <c r="D9" i="12"/>
  <c r="D11" i="12" s="1"/>
  <c r="B15" i="12" s="1"/>
  <c r="B23" i="12" s="1"/>
  <c r="E39" i="9"/>
  <c r="E41" i="14"/>
  <c r="B14" i="73" l="1"/>
  <c r="B15" i="73" s="1"/>
  <c r="P70" i="9"/>
  <c r="P68" i="9"/>
  <c r="P69" i="9"/>
  <c r="P73" i="9"/>
  <c r="P71" i="9"/>
  <c r="P67" i="9"/>
  <c r="D42" i="71"/>
  <c r="D44" i="71" s="1"/>
  <c r="E43" i="14"/>
  <c r="B68" i="14" s="1"/>
  <c r="B59" i="14"/>
  <c r="B71" i="14" l="1"/>
  <c r="E45" i="14"/>
  <c r="E47" i="14" l="1"/>
  <c r="D14" i="70"/>
  <c r="L39" i="9"/>
  <c r="J39" i="9"/>
  <c r="I39" i="9"/>
  <c r="K39" i="9"/>
  <c r="N39" i="9"/>
  <c r="O39" i="9"/>
  <c r="P39" i="9"/>
  <c r="H39" i="9"/>
  <c r="M39" i="9"/>
</calcChain>
</file>

<file path=xl/sharedStrings.xml><?xml version="1.0" encoding="utf-8"?>
<sst xmlns="http://schemas.openxmlformats.org/spreadsheetml/2006/main" count="3410" uniqueCount="1269">
  <si>
    <t>Hors OSP</t>
  </si>
  <si>
    <t>OSP</t>
  </si>
  <si>
    <t>Marge équitable</t>
  </si>
  <si>
    <t>Redevance de voirie</t>
  </si>
  <si>
    <t>Charges nettes contrôlables hors OSP</t>
  </si>
  <si>
    <t>Charges nettes contrôlables OSP</t>
  </si>
  <si>
    <t>Charges nettes contrôlables</t>
  </si>
  <si>
    <t>ECART</t>
  </si>
  <si>
    <t>SOLDE REGULATOIRE</t>
  </si>
  <si>
    <t>BONUS/MALUS</t>
  </si>
  <si>
    <t>Chiffre d'affaires (signe négatif)</t>
  </si>
  <si>
    <t>Solde régulatoire</t>
  </si>
  <si>
    <t>Intitulé</t>
  </si>
  <si>
    <t>Réseau</t>
  </si>
  <si>
    <t>TOTAL</t>
  </si>
  <si>
    <t>Coûts informatiques</t>
  </si>
  <si>
    <t>Coûts relatifs aux entrepreneurs sous-traitants</t>
  </si>
  <si>
    <t>Coûts de location et d'entretien des bâtiments</t>
  </si>
  <si>
    <t>Coûts relatifs aux assurances</t>
  </si>
  <si>
    <t>Coûts relatifs aux honoraires de tiers (comptable, reviseurs, avocats, consultants, ...)</t>
  </si>
  <si>
    <t>Coûts de marketing et communication</t>
  </si>
  <si>
    <t>Emoluments et jetons de présence des administrateurs</t>
  </si>
  <si>
    <t>Produits issus des tarifs non périodiques (signe négatif)</t>
  </si>
  <si>
    <t>Autres produits d'exploitation (signe négatif)</t>
  </si>
  <si>
    <t>Activation des coûts (signe négatif)</t>
  </si>
  <si>
    <t>Dotations et reprises de réduction de valeurs sur les actifs régulés</t>
  </si>
  <si>
    <t>Moins-values sur la réalisation des actifs régulés</t>
  </si>
  <si>
    <t>Services et biens divers</t>
  </si>
  <si>
    <t>Approvisionnements et marchandises</t>
  </si>
  <si>
    <t>Intitulé libre 1</t>
  </si>
  <si>
    <t>Rémunérations, charges sociales et pensions</t>
  </si>
  <si>
    <t>Autres charges d'exploitation</t>
  </si>
  <si>
    <t>Produits d'exploitation</t>
  </si>
  <si>
    <t>Retour page de garde</t>
  </si>
  <si>
    <t xml:space="preserve">Montant </t>
  </si>
  <si>
    <t>Vérification</t>
  </si>
  <si>
    <t>Investissements</t>
  </si>
  <si>
    <t>Plus-value indexation historique</t>
  </si>
  <si>
    <t>Plus-value RAB</t>
  </si>
  <si>
    <t>Investissements de remplacement (signe positif)</t>
  </si>
  <si>
    <t>Investissements d'extension (signe positif)</t>
  </si>
  <si>
    <t>Interventions d'utilisateurs du réseau (signe négatif)</t>
  </si>
  <si>
    <t>Subsides 
(signe négatif)</t>
  </si>
  <si>
    <t>Désinvestissements</t>
  </si>
  <si>
    <t>Amortissements et réductions de valeur</t>
  </si>
  <si>
    <t>Amort. Et RDV sur investissements (signe négatif)</t>
  </si>
  <si>
    <t>Subsides (prise en résultat) (signe positif)</t>
  </si>
  <si>
    <t>Plus-value indexation historique (signe négatif)</t>
  </si>
  <si>
    <t>Plus-value RAB (signe négatif)</t>
  </si>
  <si>
    <t>Investissements de remplacement
(signe positif)</t>
  </si>
  <si>
    <t>Investissements d'extension
(signe positif)</t>
  </si>
  <si>
    <t>Subsides (prise en résultat)</t>
  </si>
  <si>
    <t>Terrains</t>
  </si>
  <si>
    <t>Compteurs à budget</t>
  </si>
  <si>
    <t>TOTAL INVESTISSEMENTS RESEAU</t>
  </si>
  <si>
    <t>Batiments administratifs</t>
  </si>
  <si>
    <t>Mobilier</t>
  </si>
  <si>
    <t>Matériel roulant</t>
  </si>
  <si>
    <t>Réseau fibre-optique</t>
  </si>
  <si>
    <t>Outillage et machines</t>
  </si>
  <si>
    <t>Logiciels</t>
  </si>
  <si>
    <t>TOTAL INVESTISSEMENTS HORS RESEAU</t>
  </si>
  <si>
    <t>Intitulé libre 2</t>
  </si>
  <si>
    <t>Intitulé libre 3</t>
  </si>
  <si>
    <t>Intitulé libre 4</t>
  </si>
  <si>
    <t>Intitulé libre 5</t>
  </si>
  <si>
    <t>Tarif utilisation réseau</t>
  </si>
  <si>
    <t>Tarif OSP</t>
  </si>
  <si>
    <t>Tarif surcharges</t>
  </si>
  <si>
    <t>Tarif soldes régulatoires</t>
  </si>
  <si>
    <t xml:space="preserve">Tarif injection </t>
  </si>
  <si>
    <t>Ecart</t>
  </si>
  <si>
    <t>Extourne CA soldes régulatoires années précédentes</t>
  </si>
  <si>
    <t>TOTAL Chiffre d'Affaires distribution</t>
  </si>
  <si>
    <t>TOTAL Chiffre d'Affaires distribution après corrections</t>
  </si>
  <si>
    <t xml:space="preserve">Corrections </t>
  </si>
  <si>
    <t>Intitulé libre</t>
  </si>
  <si>
    <t>Produits</t>
  </si>
  <si>
    <t>Résultat</t>
  </si>
  <si>
    <t>Résultat tarifaire</t>
  </si>
  <si>
    <t>Delta</t>
  </si>
  <si>
    <t>Réconciliation tarifaire</t>
  </si>
  <si>
    <t>ACTIF</t>
  </si>
  <si>
    <t>IMMOBILISATIONS</t>
  </si>
  <si>
    <t>20/28</t>
  </si>
  <si>
    <t>I. Frais d'établissement</t>
  </si>
  <si>
    <t>II. Immobilisations incorporelles</t>
  </si>
  <si>
    <t>III. Immobilisations corporelles</t>
  </si>
  <si>
    <t>22/27</t>
  </si>
  <si>
    <t>IV. Immobilisations financières</t>
  </si>
  <si>
    <t>ACTIFS CIRCULANTS</t>
  </si>
  <si>
    <t>29/58</t>
  </si>
  <si>
    <t>V. Créances à plus d'un an</t>
  </si>
  <si>
    <t>VI. Stocks et commandes en cours d'exécution</t>
  </si>
  <si>
    <t>VII. Créances à un an au plus</t>
  </si>
  <si>
    <t>40/41</t>
  </si>
  <si>
    <t>50/53</t>
  </si>
  <si>
    <t>IX. Valeurs disponibles</t>
  </si>
  <si>
    <t>54/58</t>
  </si>
  <si>
    <t>X. Comptes de régularisation</t>
  </si>
  <si>
    <t>490/1</t>
  </si>
  <si>
    <t>TOTAL DE L'ACTIF</t>
  </si>
  <si>
    <t>20/58</t>
  </si>
  <si>
    <t>PASSIF</t>
  </si>
  <si>
    <t>Code</t>
  </si>
  <si>
    <t>CAPITAUX PROPRES</t>
  </si>
  <si>
    <t xml:space="preserve"> 10/15</t>
  </si>
  <si>
    <t>I. Capital</t>
  </si>
  <si>
    <t>II. Primes d'émission</t>
  </si>
  <si>
    <t>III. Plus-values de réévaluation</t>
  </si>
  <si>
    <t>IV. Réserves</t>
  </si>
  <si>
    <t xml:space="preserve">V. Bénéfice reporté </t>
  </si>
  <si>
    <t>VI. Subsides en capital</t>
  </si>
  <si>
    <t>PROVISIONS ET IMPOTS DIFFERES</t>
  </si>
  <si>
    <t>VII. Provisions et impôts différés</t>
  </si>
  <si>
    <t>DETTES</t>
  </si>
  <si>
    <t>17/49</t>
  </si>
  <si>
    <t>A. Dettes financières</t>
  </si>
  <si>
    <t>170/4</t>
  </si>
  <si>
    <t>Etablissements de crédit</t>
  </si>
  <si>
    <t>Autres emprunts</t>
  </si>
  <si>
    <t>D. Autres dettes</t>
  </si>
  <si>
    <t>178/9</t>
  </si>
  <si>
    <t>IX. Dettes à un an au plus</t>
  </si>
  <si>
    <t>42/48</t>
  </si>
  <si>
    <t>A. Dettes &gt; 1 an échéant dans l'année</t>
  </si>
  <si>
    <t>B. Dettes financières</t>
  </si>
  <si>
    <t>C. Dettes commerciales</t>
  </si>
  <si>
    <t>D. Acomptes reçus sur commandes</t>
  </si>
  <si>
    <t>E. Dettes fiscales, salariales et sociales</t>
  </si>
  <si>
    <t>F. Autres dettes</t>
  </si>
  <si>
    <t>47/48</t>
  </si>
  <si>
    <t>492/3</t>
  </si>
  <si>
    <t>TOTAL DU PASSIF</t>
  </si>
  <si>
    <t>10/49</t>
  </si>
  <si>
    <t>Contrôle de concordance</t>
  </si>
  <si>
    <t xml:space="preserve">Charges </t>
  </si>
  <si>
    <t>Réconciliation des écarts</t>
  </si>
  <si>
    <t>Ecart à justifier</t>
  </si>
  <si>
    <t>Charges des dettes</t>
  </si>
  <si>
    <t>Ecart résiduel</t>
  </si>
  <si>
    <t>Coordonnées du GRD</t>
  </si>
  <si>
    <t>Dénomination du GRD</t>
  </si>
  <si>
    <t>Numéro d'entreprise</t>
  </si>
  <si>
    <t>Secteur</t>
  </si>
  <si>
    <t>NOM:</t>
  </si>
  <si>
    <t>PRENOM:</t>
  </si>
  <si>
    <t>FONCTION:</t>
  </si>
  <si>
    <t>ADRESSE:</t>
  </si>
  <si>
    <t>E-mail:</t>
  </si>
  <si>
    <t>Tel:</t>
  </si>
  <si>
    <t>Mobile:</t>
  </si>
  <si>
    <t>Légende des cellules</t>
  </si>
  <si>
    <t>Cellules à remplir par le GRD</t>
  </si>
  <si>
    <t>Azerty</t>
  </si>
  <si>
    <t>Instructions de la CWaPE</t>
  </si>
  <si>
    <t>Table des matières</t>
  </si>
  <si>
    <t>TAB2</t>
  </si>
  <si>
    <t>TAB3</t>
  </si>
  <si>
    <t>TAB3.1</t>
  </si>
  <si>
    <t>TAB4</t>
  </si>
  <si>
    <t>TAB5</t>
  </si>
  <si>
    <t>TAB5.1</t>
  </si>
  <si>
    <t>TAB5.2</t>
  </si>
  <si>
    <t>TAB6</t>
  </si>
  <si>
    <t>TAB7</t>
  </si>
  <si>
    <t>TAB8</t>
  </si>
  <si>
    <t>TAB9</t>
  </si>
  <si>
    <t>TAB9.1</t>
  </si>
  <si>
    <t>Variable : nombre de CàB pour lequel un rechargement est opéré au cours de la période concernée</t>
  </si>
  <si>
    <t>Détail des créances à un an au plus</t>
  </si>
  <si>
    <t>Créances sur les fournisseurs d'électricité - Brut</t>
  </si>
  <si>
    <t>Créances sur les fournisseurs d'électricité - Réduction de valeur (signe négatif)</t>
  </si>
  <si>
    <t>Créances sur les fournisseurs industriels du GRD - Brut</t>
  </si>
  <si>
    <t>Créances sur autres GRD - Brut</t>
  </si>
  <si>
    <t>Créances sur autres GRD - Réduction de valeur (signe négatif)</t>
  </si>
  <si>
    <t>Créances sur les fournisseurs industriels du GRD - Réduction de valeur (signe négatif)</t>
  </si>
  <si>
    <t>Créances sur les clients GRD fournisseurs X - Brut</t>
  </si>
  <si>
    <t>Créances sur les clients GRD fournisseurs X - Réduction de valeur (signe négatif)</t>
  </si>
  <si>
    <t>Autres créances commerciales</t>
  </si>
  <si>
    <t>Créances commerciales</t>
  </si>
  <si>
    <t>Créances sur l'administration fiscale</t>
  </si>
  <si>
    <t>Créances à l'égard d'une société liée</t>
  </si>
  <si>
    <t>Autres créances à un au plus</t>
  </si>
  <si>
    <t>Autres créances à un an au plus</t>
  </si>
  <si>
    <t>TOTAL des créances à un an au plus</t>
  </si>
  <si>
    <t xml:space="preserve">Détail des comptes de régularisation </t>
  </si>
  <si>
    <t>Solde régulatoire 2008</t>
  </si>
  <si>
    <t>Solde régulatoire 2009</t>
  </si>
  <si>
    <t>Solde régulatoire 2010</t>
  </si>
  <si>
    <t>Solde régulatoire 2011</t>
  </si>
  <si>
    <t>Solde régulatoire 2012</t>
  </si>
  <si>
    <t>Solde régulatoire 2013</t>
  </si>
  <si>
    <t>Solde régulatoire 2014</t>
  </si>
  <si>
    <t>Solde régulatoire 2015</t>
  </si>
  <si>
    <t>Solde régulatoire 2016</t>
  </si>
  <si>
    <t>Solde régulatoire 2017</t>
  </si>
  <si>
    <t>Capitaux de pension</t>
  </si>
  <si>
    <t>TOTAL des comptes de régulatisation - Actif</t>
  </si>
  <si>
    <t>Capitaux propres au 1er janvier N</t>
  </si>
  <si>
    <t xml:space="preserve">Résutat de l'année </t>
  </si>
  <si>
    <t>Affectation à la réserve légale</t>
  </si>
  <si>
    <t>Affectation aux réserves disponibles</t>
  </si>
  <si>
    <t>Affectation aux réserves indisponibles</t>
  </si>
  <si>
    <t>Affectation aux réserves immunisées</t>
  </si>
  <si>
    <t>Affectation au résultat reporté</t>
  </si>
  <si>
    <t>Résultat distribué</t>
  </si>
  <si>
    <t>Augmentation de capital</t>
  </si>
  <si>
    <t>Nouveau subside</t>
  </si>
  <si>
    <t>Subsides pris en compte de résultat</t>
  </si>
  <si>
    <t>Fonds propres au 31/12/N</t>
  </si>
  <si>
    <t>Variation des capitaux propres</t>
  </si>
  <si>
    <t>Intitulé 1</t>
  </si>
  <si>
    <t>Intitulé 2</t>
  </si>
  <si>
    <t>Intitulé 3</t>
  </si>
  <si>
    <t>Intitulé 4</t>
  </si>
  <si>
    <t>Intitulé 5</t>
  </si>
  <si>
    <t>Intitulé 6</t>
  </si>
  <si>
    <t>Intitulé 7</t>
  </si>
  <si>
    <t>Intitulé 8</t>
  </si>
  <si>
    <t>Intitulé 9</t>
  </si>
  <si>
    <t>Intitulé 10</t>
  </si>
  <si>
    <t>Intitulé 11</t>
  </si>
  <si>
    <t>Intitulé 12</t>
  </si>
  <si>
    <t>Intitulé 13</t>
  </si>
  <si>
    <t>Intitulé 14</t>
  </si>
  <si>
    <t>Intitulé 15</t>
  </si>
  <si>
    <t>Intitulé 16</t>
  </si>
  <si>
    <t>Intitulé 17</t>
  </si>
  <si>
    <t>Intitulé 18</t>
  </si>
  <si>
    <t>Intitulé 19</t>
  </si>
  <si>
    <t>Intitulé 20</t>
  </si>
  <si>
    <t xml:space="preserve">TOTAL </t>
  </si>
  <si>
    <t>Provisions au 1er janvier N</t>
  </si>
  <si>
    <t>Dotations de l'année (signe positif)</t>
  </si>
  <si>
    <t>Reprises de provisions (signe négatif)</t>
  </si>
  <si>
    <t>Provisions au 31 décembre N</t>
  </si>
  <si>
    <t>Variation des provisions</t>
  </si>
  <si>
    <t>Intitulé libre 6</t>
  </si>
  <si>
    <t>Intitulé libre 7</t>
  </si>
  <si>
    <t>Intitulé libre 8</t>
  </si>
  <si>
    <t>Intitulé libre 9</t>
  </si>
  <si>
    <t>Intitulé libre 10</t>
  </si>
  <si>
    <t>Dotations et reprises de provision</t>
  </si>
  <si>
    <t>(A)</t>
  </si>
  <si>
    <t>Charges d'intérêts sur emprunt</t>
  </si>
  <si>
    <t>(B)</t>
  </si>
  <si>
    <t>Taux d'imposition</t>
  </si>
  <si>
    <t>Mbe brute = (Mbe nette + charges d'intérêts sur emprunt) / (1-taux impôt)</t>
  </si>
  <si>
    <t>[I]</t>
  </si>
  <si>
    <t>Charges fiscales de base</t>
  </si>
  <si>
    <t>[I]-(A)-(B)</t>
  </si>
  <si>
    <t>Dépenses non admises et non déductibles</t>
  </si>
  <si>
    <t>(C) = ∑ (1) à (8)</t>
  </si>
  <si>
    <t>(1)</t>
  </si>
  <si>
    <t>Frais de restaurant</t>
  </si>
  <si>
    <t>(2)</t>
  </si>
  <si>
    <t>Tickets repas</t>
  </si>
  <si>
    <t>(3)</t>
  </si>
  <si>
    <t>Frais de voiture (Carburant)</t>
  </si>
  <si>
    <t>(4)</t>
  </si>
  <si>
    <t>Frais de déplacement</t>
  </si>
  <si>
    <t>(5)</t>
  </si>
  <si>
    <t>Frais de réception et de représentation</t>
  </si>
  <si>
    <t>(6)</t>
  </si>
  <si>
    <t>Frais d'assurance hospitalisation</t>
  </si>
  <si>
    <t>(7)</t>
  </si>
  <si>
    <t>Autres dépenses non admises (à spécifier)</t>
  </si>
  <si>
    <t>(8)</t>
  </si>
  <si>
    <t>Charges fiscales complémentaires sur DNA</t>
  </si>
  <si>
    <t>(9) = (C) x Taux impôt</t>
  </si>
  <si>
    <t>Brutage ISOC sur dépenses non admises = Charges fiscales complémentaires sur DNA / (1-taux impôt)</t>
  </si>
  <si>
    <t>[II]</t>
  </si>
  <si>
    <t>Intérêts notionnels déductibles</t>
  </si>
  <si>
    <t>Fonds propres au 31.12.N-1</t>
  </si>
  <si>
    <t>(10)</t>
  </si>
  <si>
    <t>Plus-value de réévaluation</t>
  </si>
  <si>
    <t>(11)</t>
  </si>
  <si>
    <t>Autres déductions</t>
  </si>
  <si>
    <t>(12)</t>
  </si>
  <si>
    <t>Fonds propres pour calcul des intérêts notionnels</t>
  </si>
  <si>
    <t>(13) = (10)-(11)-(12)</t>
  </si>
  <si>
    <t>Taux de base des Grandes Entreprises</t>
  </si>
  <si>
    <t>(14)</t>
  </si>
  <si>
    <t>Charges fiscales déductibles sur intérêts notionnels</t>
  </si>
  <si>
    <t>(15) = (D) x Taux impôt</t>
  </si>
  <si>
    <t>Brutage ISOC sur intérêts notionnels = Charges fiscales déductibles sur intérêts notionnels / (1-taux impôt)</t>
  </si>
  <si>
    <t>[III]</t>
  </si>
  <si>
    <t>Bénéfice à déclarer par le GRD</t>
  </si>
  <si>
    <t>Base imposable</t>
  </si>
  <si>
    <t>V = [IV+(C)+(D)]</t>
  </si>
  <si>
    <t>Charges fiscales dues sur base imposable</t>
  </si>
  <si>
    <t>Taux d'imposition effectif</t>
  </si>
  <si>
    <t>CF/Bénéfice à déclarer</t>
  </si>
  <si>
    <t>Majoration de la marge bénéficiaire équitable nette</t>
  </si>
  <si>
    <t>75/76B</t>
  </si>
  <si>
    <t xml:space="preserve">Produits financiers récurrents </t>
  </si>
  <si>
    <t xml:space="preserve">Produits des immobilisations financières </t>
  </si>
  <si>
    <t xml:space="preserve">Produits des actifs circulants </t>
  </si>
  <si>
    <t xml:space="preserve">Autres produits financiers </t>
  </si>
  <si>
    <t>752/9</t>
  </si>
  <si>
    <t xml:space="preserve">Produits financiers non récurrents </t>
  </si>
  <si>
    <t>76B</t>
  </si>
  <si>
    <t>65/66B</t>
  </si>
  <si>
    <t xml:space="preserve">Charges financières récurrentes </t>
  </si>
  <si>
    <t xml:space="preserve">Charges des dettes </t>
  </si>
  <si>
    <t>Réductions de valeur sur actifs circulants autres que stocks, commandes en cours et créances commerciales: dotations (reprises) (+)/(-)</t>
  </si>
  <si>
    <t xml:space="preserve">Autres charges financières </t>
  </si>
  <si>
    <t>652/9</t>
  </si>
  <si>
    <t xml:space="preserve">Charges financières non récurrentes </t>
  </si>
  <si>
    <t>66B</t>
  </si>
  <si>
    <t>67/77</t>
  </si>
  <si>
    <t>70/76A</t>
  </si>
  <si>
    <t xml:space="preserve">Chiffre d’affaires </t>
  </si>
  <si>
    <t>En-cours de fabrication, produits finis et commandes en cours d'exécution: augmentation (réduction) (+)/(-)</t>
  </si>
  <si>
    <t xml:space="preserve">Production immobilisée </t>
  </si>
  <si>
    <t xml:space="preserve">Autres produits d'exploitation </t>
  </si>
  <si>
    <t xml:space="preserve">Produits d’exploitation non récurrents </t>
  </si>
  <si>
    <t>76A</t>
  </si>
  <si>
    <t>60/66A</t>
  </si>
  <si>
    <t xml:space="preserve">Approvisionnements et marchandises </t>
  </si>
  <si>
    <t xml:space="preserve">Services et biens divers </t>
  </si>
  <si>
    <t>Rémunérations, charges sociales et pensions (+)/(-)</t>
  </si>
  <si>
    <t xml:space="preserve">Amortissements et réductions de valeur sur frais d'établissement, sur immobilisations incorporelles et corporelles </t>
  </si>
  <si>
    <t>Réductions de valeur sur stocks, sur commandes en cours d'exécution et sur créances commerciales: dotations (reprises) (+)/(-)</t>
  </si>
  <si>
    <t>631/4</t>
  </si>
  <si>
    <t>Provisions pour risques et charges: dotations (utilisations et reprises) (+)/(-)</t>
  </si>
  <si>
    <t>635/8</t>
  </si>
  <si>
    <t xml:space="preserve">Autres charges d'exploitation </t>
  </si>
  <si>
    <t>640/8</t>
  </si>
  <si>
    <t>Charges d'exploitation portées à l'actif au titre de frais de restructuration (-)</t>
  </si>
  <si>
    <t xml:space="preserve">Charges d’exploitation non récurrentes </t>
  </si>
  <si>
    <t>66A</t>
  </si>
  <si>
    <t xml:space="preserve">Ventes et prestations </t>
  </si>
  <si>
    <t xml:space="preserve">Coût des ventes et des prestations </t>
  </si>
  <si>
    <t>Bénéfice (Perte) d'exploitation (+)/(-)</t>
  </si>
  <si>
    <t xml:space="preserve">Produits financiers </t>
  </si>
  <si>
    <t xml:space="preserve">Charges financières </t>
  </si>
  <si>
    <t>Bénéfice (Perte) de l’exercice avant impôts (+)/(-)</t>
  </si>
  <si>
    <t xml:space="preserve">Prélèvements sur les impôts différés </t>
  </si>
  <si>
    <t xml:space="preserve">Transfert aux impôts différés </t>
  </si>
  <si>
    <t>Impôts sur le résultat (+)/(-)</t>
  </si>
  <si>
    <t>Bénéfice (Perte) de l’exercice (+)/(-)</t>
  </si>
  <si>
    <t xml:space="preserve">Prélèvements sur les réserves immunisées </t>
  </si>
  <si>
    <t xml:space="preserve">Transfert aux réserves immunisées </t>
  </si>
  <si>
    <t>Bénéfice (Perte) de l’exercice à affecter (+)/(-)</t>
  </si>
  <si>
    <t>Annexe</t>
  </si>
  <si>
    <t>Détermination des soldes régulatoires, bonus et malus</t>
  </si>
  <si>
    <t>Solde à amortir</t>
  </si>
  <si>
    <t>Charges d'amortissement du capital</t>
  </si>
  <si>
    <t>Evolution du personnel statutaire et de sa masse salariale</t>
  </si>
  <si>
    <t>nombre agents nommés actifs</t>
  </si>
  <si>
    <t>nombre agents contractuels</t>
  </si>
  <si>
    <t>nombre agents total</t>
  </si>
  <si>
    <t>% agents nommés</t>
  </si>
  <si>
    <r>
      <rPr>
        <b/>
        <sz val="11"/>
        <color theme="1"/>
        <rFont val="Calibri"/>
        <family val="2"/>
        <scheme val="minor"/>
      </rPr>
      <t>MS</t>
    </r>
    <r>
      <rPr>
        <sz val="8"/>
        <color theme="1"/>
        <rFont val="Trebuchet MS"/>
        <family val="2"/>
      </rPr>
      <t xml:space="preserve"> </t>
    </r>
    <r>
      <rPr>
        <sz val="8"/>
        <color theme="1"/>
        <rFont val="Calibri"/>
        <family val="2"/>
        <scheme val="minor"/>
      </rPr>
      <t>(Masse salariale des agents nommés actifs du gestionnaire de réseau de distribution assujettie aux cotisation pension pour les membres du personnel nommés à titre définitif)</t>
    </r>
  </si>
  <si>
    <t>Cotisations de pension de base légale globale</t>
  </si>
  <si>
    <t xml:space="preserve">MS  </t>
  </si>
  <si>
    <t>Taux de cotisation de base légal</t>
  </si>
  <si>
    <t>Evolution du rapport de pension  propre (PPP)</t>
  </si>
  <si>
    <r>
      <rPr>
        <b/>
        <sz val="11"/>
        <color theme="1"/>
        <rFont val="Calibri"/>
        <family val="2"/>
        <scheme val="minor"/>
      </rPr>
      <t>CP</t>
    </r>
    <r>
      <rPr>
        <sz val="8"/>
        <color theme="1"/>
        <rFont val="Trebuchet MS"/>
        <family val="2"/>
      </rPr>
      <t xml:space="preserve"> </t>
    </r>
    <r>
      <rPr>
        <sz val="8"/>
        <color theme="1"/>
        <rFont val="Calibri"/>
        <family val="2"/>
        <scheme val="minor"/>
      </rPr>
      <t>(Pension de retraite et de survie prises en charge par le Fonds de pension solidarisé pour les anciens membres du personnel nommé à titre définitif ou leur ayant droit, y compris les quote-parts de pension dans ces pensions qui sont à charge du Fonds de pension solidarisé)</t>
    </r>
  </si>
  <si>
    <r>
      <rPr>
        <b/>
        <sz val="11"/>
        <color theme="1"/>
        <rFont val="Calibri"/>
        <family val="2"/>
        <scheme val="minor"/>
      </rPr>
      <t>MS</t>
    </r>
    <r>
      <rPr>
        <sz val="8"/>
        <color theme="1"/>
        <rFont val="Trebuchet MS"/>
        <family val="2"/>
      </rPr>
      <t xml:space="preserve"> </t>
    </r>
    <r>
      <rPr>
        <sz val="8"/>
        <color theme="1"/>
        <rFont val="Calibri"/>
        <family val="2"/>
        <scheme val="minor"/>
      </rPr>
      <t>(Masse salariale des agents nommés actifs du gestionnaire de réseau de distribution assujettie aux cotisations pension pour les membres du personnel nommé à titre définitif)</t>
    </r>
  </si>
  <si>
    <t>PPP = CP/MS</t>
  </si>
  <si>
    <t>Evolution du coefficient de responsabilisation</t>
  </si>
  <si>
    <t>Coefficient de responsabilisation</t>
  </si>
  <si>
    <t>(Coefficient fixé annuellement par le Comité de gestion de l'ONSSAPL sur la base des revenus et des épenses du fonds de pension)</t>
  </si>
  <si>
    <t xml:space="preserve">Evolution de la cotisation de responsabilisation </t>
  </si>
  <si>
    <t>CP (A)</t>
  </si>
  <si>
    <t>Cotisations de pension de base légale globale (B)</t>
  </si>
  <si>
    <r>
      <t>Charge de responsabilisation (C</t>
    </r>
    <r>
      <rPr>
        <vertAlign val="subscript"/>
        <sz val="11"/>
        <color theme="1"/>
        <rFont val="Calibri"/>
        <family val="2"/>
        <scheme val="minor"/>
      </rPr>
      <t>resp</t>
    </r>
    <r>
      <rPr>
        <sz val="8"/>
        <color theme="1"/>
        <rFont val="Trebuchet MS"/>
        <family val="2"/>
      </rPr>
      <t xml:space="preserve"> = A-B)</t>
    </r>
  </si>
  <si>
    <t>Coefficient de responsabilisation (Cf)</t>
  </si>
  <si>
    <r>
      <t>Cotisation de responsabilisation (C</t>
    </r>
    <r>
      <rPr>
        <b/>
        <vertAlign val="subscript"/>
        <sz val="11"/>
        <color theme="1"/>
        <rFont val="Calibri"/>
        <family val="2"/>
        <scheme val="minor"/>
      </rPr>
      <t>resp</t>
    </r>
    <r>
      <rPr>
        <b/>
        <sz val="11"/>
        <color theme="1"/>
        <rFont val="Calibri"/>
        <family val="2"/>
        <scheme val="minor"/>
      </rPr>
      <t xml:space="preserve"> x Cf)</t>
    </r>
  </si>
  <si>
    <t>Répartition de la cotisation de responsabilisation par secteur d'activité</t>
  </si>
  <si>
    <t>Montants en euro</t>
  </si>
  <si>
    <t>Secteur électricité</t>
  </si>
  <si>
    <t>Secteur gaz</t>
  </si>
  <si>
    <t>Autres secteurs non régulés</t>
  </si>
  <si>
    <t>Total</t>
  </si>
  <si>
    <t>TAB10</t>
  </si>
  <si>
    <t>Clients protégés</t>
  </si>
  <si>
    <t>Compensation CREG</t>
  </si>
  <si>
    <t>Clients "fournisseur X"</t>
  </si>
  <si>
    <t xml:space="preserve">Volume en MWh </t>
  </si>
  <si>
    <t>Prix unitaire moyen hors régularisation</t>
  </si>
  <si>
    <t>Investissements de l'année</t>
  </si>
  <si>
    <t>Hors réseau</t>
  </si>
  <si>
    <t>Valeur au 31 décembre N</t>
  </si>
  <si>
    <t>Valeur au 1er janvier N</t>
  </si>
  <si>
    <t>TAB5.3</t>
  </si>
  <si>
    <t>TAB5.4</t>
  </si>
  <si>
    <t>TAB5.5</t>
  </si>
  <si>
    <t>Autres impôts (Redevances, taxes, surcharges)</t>
  </si>
  <si>
    <t>Sous-Total</t>
  </si>
  <si>
    <t>Année concernée</t>
  </si>
  <si>
    <t>TOTAL des charges nettes contrôlables</t>
  </si>
  <si>
    <t>Chiffre d'affaires - Tarif OSP</t>
  </si>
  <si>
    <t>Chiffre d'affaires - Redevance de voirie</t>
  </si>
  <si>
    <t xml:space="preserve">TAB1 </t>
  </si>
  <si>
    <t>Produits financiers</t>
  </si>
  <si>
    <t xml:space="preserve">Charges d'amortissement des actifs régulés </t>
  </si>
  <si>
    <t>Charges d'amortissement/désaffectations relatives aux plus-values iRAB et indexation historique</t>
  </si>
  <si>
    <t>Subsides en capital portés en compte de résultats</t>
  </si>
  <si>
    <t>Plus-value sur la réalisation des actifs régulés (signe négatif)</t>
  </si>
  <si>
    <t>Rémunérations brutes</t>
  </si>
  <si>
    <t>Indemnités de rupture</t>
  </si>
  <si>
    <t>Avantages extra-légaux</t>
  </si>
  <si>
    <t>Cotisations patronales</t>
  </si>
  <si>
    <t>Autres charges sociales et salariales</t>
  </si>
  <si>
    <t>Charges financières hors intérêts sur les financements</t>
  </si>
  <si>
    <t>Chiffre d'affaires - Tarif impôts sur les revenus</t>
  </si>
  <si>
    <t>Chiffre d'affaires - Tarif soldes régulatoires</t>
  </si>
  <si>
    <t>Chiffre d'affaires - Tarif injection</t>
  </si>
  <si>
    <t xml:space="preserve">Charges et produits émanant de factures et de notes de crédit émises par la société FeReSO dans le cadre du processus de réconciliation </t>
  </si>
  <si>
    <t>Charges de pension non-capitalisées (uniquement destiné à ORES)</t>
  </si>
  <si>
    <t>TAB5.6</t>
  </si>
  <si>
    <t>Chiffre d'affaires - Tarif périodique de distribution</t>
  </si>
  <si>
    <t>TAB6.1</t>
  </si>
  <si>
    <t>TAB6.2</t>
  </si>
  <si>
    <t>TAB6.3</t>
  </si>
  <si>
    <t>TAB6.4</t>
  </si>
  <si>
    <t>TAB6.5</t>
  </si>
  <si>
    <t>Paramètres</t>
  </si>
  <si>
    <t>TAB1.1</t>
  </si>
  <si>
    <t>Synthèse du compte de résultats de l'année concernée par activité</t>
  </si>
  <si>
    <t>Ecart entre le budget et la réalité relatif à la redevance de voirie</t>
  </si>
  <si>
    <t>Ecart entre le budget et la réalité relatif à l'impôt des sociétés</t>
  </si>
  <si>
    <t>Ecart entre le budget et la réalité relatif aux autres impôts (Redevances, taxes, surcharges)</t>
  </si>
  <si>
    <t>Volume net de réconciliation</t>
  </si>
  <si>
    <t>Prix unitaire moyen</t>
  </si>
  <si>
    <t>Charges et produits émanant de factures et de notes de crédit émises par la société FeReSO dans le cadre du processus de réconciliation OSP</t>
  </si>
  <si>
    <t>Capital initial</t>
  </si>
  <si>
    <t>Amortissement 2007</t>
  </si>
  <si>
    <t>Amortissement 2008</t>
  </si>
  <si>
    <t>Amortissement 2009</t>
  </si>
  <si>
    <t>Amortissement 2010</t>
  </si>
  <si>
    <t>Amortissement 2011</t>
  </si>
  <si>
    <t>Amortissement 2012</t>
  </si>
  <si>
    <t>Amortissement 2013</t>
  </si>
  <si>
    <t>Amortissement 2014</t>
  </si>
  <si>
    <t>Amortissement 2015</t>
  </si>
  <si>
    <t>Amortissement 2016</t>
  </si>
  <si>
    <t>Amortissement 2017</t>
  </si>
  <si>
    <t>Amortissement 2018</t>
  </si>
  <si>
    <t>Amortissement 2019</t>
  </si>
  <si>
    <t>Amortissement 2020</t>
  </si>
  <si>
    <t>Amortissement 2021</t>
  </si>
  <si>
    <t>Amortissement 2022</t>
  </si>
  <si>
    <t>Amortissement 2023</t>
  </si>
  <si>
    <t>Amortissement 2024</t>
  </si>
  <si>
    <t>Amortissement 2025</t>
  </si>
  <si>
    <t>Amortissement 2026</t>
  </si>
  <si>
    <t>Amortissement 2027</t>
  </si>
  <si>
    <t>Charges relatives aux redevances de voirie</t>
  </si>
  <si>
    <t xml:space="preserve">Bonus/Malus </t>
  </si>
  <si>
    <t xml:space="preserve">Volume régularisé en MWh </t>
  </si>
  <si>
    <t>Synthèse</t>
  </si>
  <si>
    <t>Coûts d'achat d'énergie pour l'alimentation de clientèle GRD - Clients "fournisseur x"</t>
  </si>
  <si>
    <t>Coûts d'achat d'énergie pour l'alimentation de clientèle GRD - Clients protégés</t>
  </si>
  <si>
    <t>Volume d'achat en MWh - Clients "fournisseur x"</t>
  </si>
  <si>
    <t>Volume d'achat en MWh - Clients protégés</t>
  </si>
  <si>
    <t>Coût unitaire moyen</t>
  </si>
  <si>
    <t>TAB7.1</t>
  </si>
  <si>
    <t>Coûts de distribution d'énergie pour l'alimentation de clientèle GRD - Clients "fournisseur x"</t>
  </si>
  <si>
    <t>Coûts de distribution d'énergie pour l'alimentation de clientèle GRD - Clients protégés</t>
  </si>
  <si>
    <t>Total des coûts de distribution clientèle GRD</t>
  </si>
  <si>
    <t>Total des volumes de distribution clientèle GRD</t>
  </si>
  <si>
    <t>Total des coûts d'achat clientèle GRD</t>
  </si>
  <si>
    <t>Total des volumes d'achat clientèle GRD</t>
  </si>
  <si>
    <t>Volume de distribution en MWh - Clients "fournisseur x"</t>
  </si>
  <si>
    <t>Volume de distribution en MWh - Clients protégés</t>
  </si>
  <si>
    <t>Prix unitaire moyen des régularisations et autres corrections</t>
  </si>
  <si>
    <t>Produits d'énergie pour l'alimentation de clientèle GRD (signe négatif)</t>
  </si>
  <si>
    <t>Régularisation et autres corrections (signe négatif si produit)</t>
  </si>
  <si>
    <t>Compensation CREG (signe négatif)</t>
  </si>
  <si>
    <t>Ecart entre budget et réalité relatif à la marge équitable</t>
  </si>
  <si>
    <t>Chiffre d'affaires - Autres impôts et surcharges</t>
  </si>
  <si>
    <t>Budget (signe négatif)</t>
  </si>
  <si>
    <t>Réalité (signe négatif)</t>
  </si>
  <si>
    <t>TAB10.1</t>
  </si>
  <si>
    <t>Injection</t>
  </si>
  <si>
    <t>Evolution bilancielle</t>
  </si>
  <si>
    <t>Résultat comptable de l'activité régulée | Gaz</t>
  </si>
  <si>
    <t>N/A</t>
  </si>
  <si>
    <t>TAB5.7</t>
  </si>
  <si>
    <t xml:space="preserve">Charges émanant de factures d’achat de gaz et de notes de crédit émises par un fournisseur commercial pour l’achat d'énergie pour l'alimentation de la clientèle propre du gestionnaire de réseau </t>
  </si>
  <si>
    <t xml:space="preserve">Charges de distribution inhérentes aux activités de fourniture sociale et X </t>
  </si>
  <si>
    <t xml:space="preserve">Produits issus de la facturation de la fourniture de gaz à la clientèle propre du gestionnaire de réseau de distribution ainsi que le montant de la compensation versée par la CREG </t>
  </si>
  <si>
    <t>Charges et les produits du gestionnaire de réseau liés à l’achat de gaz SER</t>
  </si>
  <si>
    <t>Valeur des actifs régulés au 01/01/N</t>
  </si>
  <si>
    <t>Désinvestissements de l'année</t>
  </si>
  <si>
    <t>Amortissements et réductions de valeur de l'année</t>
  </si>
  <si>
    <t>Valeur des actifs régulés au 31/12/N</t>
  </si>
  <si>
    <t>Actifs nets des subsides et intervention URD</t>
  </si>
  <si>
    <t>Plus-value iRAB</t>
  </si>
  <si>
    <t>Actifs (signe négatif)</t>
  </si>
  <si>
    <t>Plus-value iRAB (signe négatif)</t>
  </si>
  <si>
    <t>Bâtiments industriels</t>
  </si>
  <si>
    <t>Canalisations - MP</t>
  </si>
  <si>
    <t>Canalisations - BP</t>
  </si>
  <si>
    <t>Cabines/stations - MP</t>
  </si>
  <si>
    <t>Cabines/stations - BP</t>
  </si>
  <si>
    <t>Raccordements - MP</t>
  </si>
  <si>
    <t>Raccordements - BP</t>
  </si>
  <si>
    <t>Appareils de mesure - MP</t>
  </si>
  <si>
    <t>Appareils de mesure - BP</t>
  </si>
  <si>
    <t>Compteurs télérelevés</t>
  </si>
  <si>
    <t>TAB1</t>
  </si>
  <si>
    <t>TAB3.2</t>
  </si>
  <si>
    <t>TAB3.3</t>
  </si>
  <si>
    <t>T1</t>
  </si>
  <si>
    <t>T2</t>
  </si>
  <si>
    <t>T3</t>
  </si>
  <si>
    <t>T4</t>
  </si>
  <si>
    <t>T5</t>
  </si>
  <si>
    <t>T6</t>
  </si>
  <si>
    <t>CNG</t>
  </si>
  <si>
    <t>Capacité</t>
  </si>
  <si>
    <t>Fixe</t>
  </si>
  <si>
    <t>Proportionnel</t>
  </si>
  <si>
    <t>Nombre d'EAN (prélèvements)</t>
  </si>
  <si>
    <t>Groupe de clients</t>
  </si>
  <si>
    <t>GC1</t>
  </si>
  <si>
    <t>Sous-total GC1</t>
  </si>
  <si>
    <t>GC2</t>
  </si>
  <si>
    <t>Sous-total GC2</t>
  </si>
  <si>
    <t>GC3</t>
  </si>
  <si>
    <t>Sous-total GC3</t>
  </si>
  <si>
    <t>Sous-total CNG</t>
  </si>
  <si>
    <t>Prélèvements (kWh)</t>
  </si>
  <si>
    <t>Capacité prélèvements (kW)</t>
  </si>
  <si>
    <t>CG3</t>
  </si>
  <si>
    <t>Rapport tarifaire ex-post - Calcul des écarts entre le budget et la réalité  - Gaz</t>
  </si>
  <si>
    <t>Date de dépôt du rapport ex-post</t>
  </si>
  <si>
    <t>Prix minimum d'achat d'électricité pour les pertes en réseau</t>
  </si>
  <si>
    <t>Prix minimum d'achat des certificats verts</t>
  </si>
  <si>
    <t>Prix maximum d'achat des certificats verts</t>
  </si>
  <si>
    <t>Compte de résultats de l'année N-4 à l'année N</t>
  </si>
  <si>
    <t>Ecart entre le budget et la réalité relatif aux cotisations de responsabilisation de l’ONSSAPL</t>
  </si>
  <si>
    <t>Ecart entre budget et réalité relatif aux charges de distribution supportées par le GRD pour l'alimentation de la clientèle propre</t>
  </si>
  <si>
    <t>Ecart entre budget et réalité relatif aux charges et produits liés à l’achat de gaz SER</t>
  </si>
  <si>
    <t>Ecart entre budget et réalité relatif aux produits issus des tarifs périodiques de distribution</t>
  </si>
  <si>
    <t>N° annexe</t>
  </si>
  <si>
    <t>Tableau concerné</t>
  </si>
  <si>
    <t>Description</t>
  </si>
  <si>
    <t>Annexe 1</t>
  </si>
  <si>
    <t>GENERALITE</t>
  </si>
  <si>
    <t>Les comptes annuels approuvés par l’Assemblée générale ordinaire et déposés auprès de la Banque Nationale de Belgique, Veuillez également communiquer la réconciliation entre le rapport tarifaire ex-post et les comptes annuels approuvés.</t>
  </si>
  <si>
    <t>Annexe 2</t>
  </si>
  <si>
    <t>Les rapports du conseil d’administration, les rapports des commissaires-réviseurs et les rapports des assemblées générales de l’année d'exploitation concernée.</t>
  </si>
  <si>
    <t>Annexe 3</t>
  </si>
  <si>
    <t>Une copie des comptes-rendus des réunions organisées au cours de l'année d'exploitation écoulée du comité de corporate governance ou organe assimilé</t>
  </si>
  <si>
    <t>Annexe 4</t>
  </si>
  <si>
    <t xml:space="preserve">Les rapports annuels et périodiques des commissaires relatif à l'exercice d'exploitation concerné conformément à la méthodologie tarifaire et aux lignes directrices relatives à la notice méthodologique et aux rapports spécifiques des Commissaires requis dans le cadre de la méthodologie tarifaire. </t>
  </si>
  <si>
    <t>Annexe 5</t>
  </si>
  <si>
    <t>La liste détaillée des autres activités de la société/intercommunale (hors GRD) exerçées au cours de l'exercice d'exploitation concerné avec une description complète de chacune de ces activités, ainsi que les critères d'allocation des coûts.</t>
  </si>
  <si>
    <t>Annexe 6</t>
  </si>
  <si>
    <t>La liste détaillée des activités non-régulées du GRD exerçées au cours de l'exercice d'exploitation concerné avec une description complète de chacune de ces activités, ainsi que les critères d'allocation des coûts.</t>
  </si>
  <si>
    <t>Annexe 7</t>
  </si>
  <si>
    <t>Une note explicitant les actions mises en place et leur impact financier au cours de l'année d'exploitation concernée pour maîtriser les coûts contrôlables.</t>
  </si>
  <si>
    <t>Annexe 8</t>
  </si>
  <si>
    <t>Annexe 9</t>
  </si>
  <si>
    <t>L'organigramme de l'année d'exploitation concernée.</t>
  </si>
  <si>
    <t>Annexe 10</t>
  </si>
  <si>
    <t>Veuillez confirmer que les règles en matière d'activation des coûts appliquées ex-ante ont été appliquées au cours de l'exercice d'exploitation concerné.</t>
  </si>
  <si>
    <t>Annexe 11</t>
  </si>
  <si>
    <t>Annexe 12</t>
  </si>
  <si>
    <t>Annexe 13</t>
  </si>
  <si>
    <t>Annexe 16</t>
  </si>
  <si>
    <t>Annexe 15</t>
  </si>
  <si>
    <t>Une copie du dernier avertissement extrait de rôle reçu de l'Administration fiscale relatif à l'impôt des sociétés.</t>
  </si>
  <si>
    <t>Annexe 17</t>
  </si>
  <si>
    <t>Une liste reprenant les différents avertissements extraits de rôle inhérents aux précomptes immobiliers sur les actifs régulés réclamés par l'Administration fiscale concernant l'exercice d'exploitation concerné.</t>
  </si>
  <si>
    <t>Annexe 14</t>
  </si>
  <si>
    <t>Veuillez joindre le détail du calcul des cotisations de responsabilisation de l'exercice d'exploitation concerné et le cas échéant le document reçu de l'ONSSAPL ou du fond de pension.</t>
  </si>
  <si>
    <t>Annexe 18</t>
  </si>
  <si>
    <t>Annexe 19</t>
  </si>
  <si>
    <t>Annexe 20</t>
  </si>
  <si>
    <t>Annexe 21</t>
  </si>
  <si>
    <t>Une note expliquant les évolutions bilantaires significatives ainsi que les principaux faits marquants de l'exercice d'exploitation concerné.</t>
  </si>
  <si>
    <t>Annexe 22</t>
  </si>
  <si>
    <t>Une copie du ou des contrat(s) d'achat de gaz pour la fourniture de la clientèle propre du GRD avec l'indication du prix unitaire exprimé en EUR/MWh pour l'exercice d'exploitation concerné.</t>
  </si>
  <si>
    <t>TAB A</t>
  </si>
  <si>
    <t>TAB B</t>
  </si>
  <si>
    <t>Liste des annexes à fournir</t>
  </si>
  <si>
    <t>Ce tableau présente une vue synthétique du compte de résultat de l'année N. Il se complète automatiquement sur base des données du tableau 1.</t>
  </si>
  <si>
    <t>Instructions pour compléter le modèle de rapport</t>
  </si>
  <si>
    <t>TOTAL SOCIETE/INTERCOMMUNALE</t>
  </si>
  <si>
    <t>Activités hors GRD</t>
  </si>
  <si>
    <t>GRD - Activités non régulées</t>
  </si>
  <si>
    <t>GRD - Activité régulée | Electricité</t>
  </si>
  <si>
    <t>GRD - Activité régulée | Gaz</t>
  </si>
  <si>
    <t>Société/Intercommunale</t>
  </si>
  <si>
    <t>GRD - Activité non régulée</t>
  </si>
  <si>
    <t>GRD - Activité régulée - Electricité</t>
  </si>
  <si>
    <t>GRD - Activité régulée - Gaz</t>
  </si>
  <si>
    <t>Récapitulatif des soldes régulatoires et des Bonus/Malus de l'année N</t>
  </si>
  <si>
    <t>Solde régulatoire "Réconciliation FeReSo hors OSP"</t>
  </si>
  <si>
    <t>Solde régulatoire "Redevance de voirie"</t>
  </si>
  <si>
    <t>Solde régulatoire "Impôt des sociétés"</t>
  </si>
  <si>
    <t>Solde régulatoire "Autres impôts, taxes et surcharges"</t>
  </si>
  <si>
    <t>Solde régulatoire "Cotisations de responsabilisation"</t>
  </si>
  <si>
    <t>Solde régulatoire "Charges de pension non-capitalisées"</t>
  </si>
  <si>
    <t>Solde régulatoire "Charges distribution pour clientèle GRD"</t>
  </si>
  <si>
    <t>Solde régulatoire "Réconciliation FeReSo OSP"</t>
  </si>
  <si>
    <t>Solde régulatoire "Marge équitable"</t>
  </si>
  <si>
    <t>Solde régulatoire "Chiffre d'affaires distribution"</t>
  </si>
  <si>
    <t>Solde régulatoire TOTAL</t>
  </si>
  <si>
    <t>Bonus/Malus "Charges contrôlables hors OSP"</t>
  </si>
  <si>
    <t>Bonus/Malus "Charges contrôlables OSP"</t>
  </si>
  <si>
    <t>Bonus/Malus TOTAL</t>
  </si>
  <si>
    <t>Tableau détail</t>
  </si>
  <si>
    <t>Charges nettes hors charges nettes liées aux immobilisations</t>
  </si>
  <si>
    <t xml:space="preserve">Charges nettes liées aux immobilisations </t>
  </si>
  <si>
    <t xml:space="preserve">Charges et produits non-contrôlables </t>
  </si>
  <si>
    <t xml:space="preserve">Charges émanant de factures émises par la société FeReSO dans le cadre du processus de réconciliation </t>
  </si>
  <si>
    <t xml:space="preserve">Redevance de voirie </t>
  </si>
  <si>
    <t>Autres impôts, taxes, redevances, surcharges, précomptes immobiliers et mobiliers</t>
  </si>
  <si>
    <t>Cotisations de responsabilisation de l’ONSSAPL</t>
  </si>
  <si>
    <t>Charges émanant de factures d’achat de gaz émises par un fournisseur commercial pour l'alimentation de la clientèle propre du GRD</t>
  </si>
  <si>
    <t>Charges de distribution supportées par le GRD pour l'alimentation de clientèle propre</t>
  </si>
  <si>
    <t>Quote-part des soldes régulatoires années précédentes</t>
  </si>
  <si>
    <t>Solde régulatoire "Achat gaz pour clientèle GRD"</t>
  </si>
  <si>
    <t>Solde régulatoire "Produits vente gaz clientèle GRD"</t>
  </si>
  <si>
    <t>Solde régulatoire "Achat gaz SER"</t>
  </si>
  <si>
    <t>Bonus/Malus "Achat gaz pour clientèle GRD"</t>
  </si>
  <si>
    <t>signe négatif = créance ou malus</t>
  </si>
  <si>
    <t>signe positif = dette ou bonus</t>
  </si>
  <si>
    <t>Solde régulatoire non affecté</t>
  </si>
  <si>
    <t>TOTAL des charges nettes contrôlables hors OSP</t>
  </si>
  <si>
    <t>SOCIETE/INTERCOMMUNALE</t>
  </si>
  <si>
    <t xml:space="preserve">Activités hors GRD </t>
  </si>
  <si>
    <t>Année d'affectation</t>
  </si>
  <si>
    <t xml:space="preserve">Proposition d'affectation </t>
  </si>
  <si>
    <t>Synthèse des écarts de l'année N relatifs aux charges et produits non-contrôlables - hors OSP</t>
  </si>
  <si>
    <t>Synthèse des écarts de l'année N relatifs aux charges et produits non-contrôlables - OSP</t>
  </si>
  <si>
    <t>Ecart entre budget et réalité relatif aux charges émanant de factures d’achat de gaz émises par un fournisseur commercial pour l'alimentation de la clientèle propre du GRD</t>
  </si>
  <si>
    <t xml:space="preserve">Ecart entre budget et réalité relatif aux produits issus de la facturation de la fourniture de gaz à la clientèle propre du GRD ainsi qu'au montant de la compensation versée par la CREG </t>
  </si>
  <si>
    <t>Charges liées à l'achat de gaz SER</t>
  </si>
  <si>
    <t>Charges liées aux écarts entre les volumes d’injection de gaz SER prévus et réalisés </t>
  </si>
  <si>
    <t>Produits issus de la revente des volumes excédentaires de gaz SER (signe négatif)</t>
  </si>
  <si>
    <t>Charges nettes liées à l'achat de gaz SER</t>
  </si>
  <si>
    <t xml:space="preserve">Prix minimum d'achat de gaz pour l'alimentation de la clientèle </t>
  </si>
  <si>
    <t>Le formulaire d'analyse des coûts des obligations de service public de l'exercice d'exploitation concerné. Le template est transmis par la Direction socio-économique et tarifaire de la CWaPE.</t>
  </si>
  <si>
    <t>(EUR/MWh)</t>
  </si>
  <si>
    <t>signe négatif = créance</t>
  </si>
  <si>
    <t>signe positif = dette</t>
  </si>
  <si>
    <t>Cotisations de responsabilisation versées/dues à l’ONSSAPL</t>
  </si>
  <si>
    <t>IV = [I+II+III]</t>
  </si>
  <si>
    <t>Catégories tarifaires</t>
  </si>
  <si>
    <t>VIII. Placements d'argent</t>
  </si>
  <si>
    <t>VIII. Dettes à plus d'un an</t>
  </si>
  <si>
    <t>TOTAL des comptes de régulatisation - Passif</t>
  </si>
  <si>
    <t>Version</t>
  </si>
  <si>
    <t>Ajustements RTNR distribution (factures à établir)</t>
  </si>
  <si>
    <t>Tarif</t>
  </si>
  <si>
    <t>Variable</t>
  </si>
  <si>
    <t>Charges nettes liées à la gestion des compteurs à budget</t>
  </si>
  <si>
    <t>Variable : nombre de demandes de placement de CàB introduites et validées par le GRD</t>
  </si>
  <si>
    <t>Charges nettes liées au rechargement des compteurs à budget</t>
  </si>
  <si>
    <t>Charges nettes liées à la gestion de la clientèle propre</t>
  </si>
  <si>
    <t xml:space="preserve">Variable : moyenne annuelle  du nombre de clients que le gestionnaire de réseau a alimentés </t>
  </si>
  <si>
    <t>Charges nettes liées à la gestion des MOZA et EOC</t>
  </si>
  <si>
    <t>Variable : nombre de demandes de MOZA et EOC introduites et validées par le GRD</t>
  </si>
  <si>
    <t>Charges nettes des raccordements standard gratuits</t>
  </si>
  <si>
    <t>Charges de pensions et d'obligations similaires</t>
  </si>
  <si>
    <t>Cotisations de base pour les agents statutaires</t>
  </si>
  <si>
    <t>Les produits doivent être renseignés avec un signe négatif.</t>
  </si>
  <si>
    <t>Ecart entre le budget et la réalité relatif aux charges de pension non-capitalisées</t>
  </si>
  <si>
    <t>Evolution</t>
  </si>
  <si>
    <t>(D) = - (13) x (14)</t>
  </si>
  <si>
    <t>CF/[(A) + (B)]</t>
  </si>
  <si>
    <t>TOTAL | Charges d'amortissement et rentes</t>
  </si>
  <si>
    <t>Charges et produits émanant de factures et de notes de crédit émises par la société FeReSO dans le cadre du processus de réconciliation hors OSP</t>
  </si>
  <si>
    <t xml:space="preserve">Prix maximum d'achat de gaz pour l'alimentation de la clientèle </t>
  </si>
  <si>
    <t>TAB 7.1</t>
  </si>
  <si>
    <t>Le modèle de rapport contient des liens automatiques entre tableaux ainsi que des contrôles de cohérence. Il est strictement interdit d'ajouter ou de supprimer des lignes et colonnes ou de modifier des liens ou des formules au risque que la CWaPE refuse le dossier pour non-conformité. Si vous détectez des formules erronées, veuillez avertir la CWaPE à l'adresse suivante : tarification@cwape.be</t>
  </si>
  <si>
    <t>Charges de pension non-capitalisées</t>
  </si>
  <si>
    <t>signe négatif = créance tarifaire</t>
  </si>
  <si>
    <t>signe positif = dette tarifaire</t>
  </si>
  <si>
    <t xml:space="preserve">Soldes régulatoires des années 2008 à 2023 </t>
  </si>
  <si>
    <t>Solde régulatoire distribution</t>
  </si>
  <si>
    <t>Montant déjà affectés dans les tarifs de distribution</t>
  </si>
  <si>
    <t>Total soldes régulatoires non affectés</t>
  </si>
  <si>
    <t xml:space="preserve">Proposition de montant à affecter </t>
  </si>
  <si>
    <t>Solde régulatoire année N non affecté</t>
  </si>
  <si>
    <t>Ratio (%) Montant à affecter/Revenu autorisé</t>
  </si>
  <si>
    <t>Volumes de prélèvement budgétés (issus de la proposition de tarifs 2019-2023 approuvée)</t>
  </si>
  <si>
    <t>Kwh distribués (prélèvement)</t>
  </si>
  <si>
    <t>Tous les groupes de clients</t>
  </si>
  <si>
    <t>Tarif pour les soldes régulatoires proposé</t>
  </si>
  <si>
    <t xml:space="preserve">Total des montants affectés au revenu autorisé </t>
  </si>
  <si>
    <t>Solde régulatoire 2018</t>
  </si>
  <si>
    <t>TARIFS</t>
  </si>
  <si>
    <t>TAB 3.1</t>
  </si>
  <si>
    <t>Annexe 24</t>
  </si>
  <si>
    <t>Annexe 25</t>
  </si>
  <si>
    <t>Rentes facturées par ORES SC</t>
  </si>
  <si>
    <t>Charges/Produit de pension rétrocédés par ORES SC</t>
  </si>
  <si>
    <t xml:space="preserve">Charges des rentes payées au personnel Ores (AIE)par ORES </t>
  </si>
  <si>
    <t>Solde régulatoire 2019</t>
  </si>
  <si>
    <t>Coordonnées de la personne de contact à laquelle la CWaPE peut s'adresser pour poser toutes les questions relatives au rapport tarifaire ex-post :</t>
  </si>
  <si>
    <t>Pourcentage de rendement autorisé applicable à la RAB hors PV réévaluation</t>
  </si>
  <si>
    <t>Pourcentage de rendement autorisé applicable à la PV de réévaluation</t>
  </si>
  <si>
    <t>REALITE 2024</t>
  </si>
  <si>
    <t>REALITE 2025</t>
  </si>
  <si>
    <t>REALITE 2026</t>
  </si>
  <si>
    <t>REALITE 2027</t>
  </si>
  <si>
    <t>REALITE 2028</t>
  </si>
  <si>
    <t>Solde régulatoire "Terme Qualité"</t>
  </si>
  <si>
    <t>Montant EUR</t>
  </si>
  <si>
    <t>Objectifs</t>
  </si>
  <si>
    <t>SAIDI « propre GRD »</t>
  </si>
  <si>
    <t>SAIFI « propre GRD »</t>
  </si>
  <si>
    <t>SAIDI « totale URD » hors catégories 7.b et 8</t>
  </si>
  <si>
    <t>SAIFI « totale URD » hors catégories 7.b et 8</t>
  </si>
  <si>
    <t>Taux de rectification des index relevés/courbes de charge</t>
  </si>
  <si>
    <t>Nombre de plaintes recevables pour les problèmes d’index par gestionnaire de réseau</t>
  </si>
  <si>
    <t>Taux de perte</t>
  </si>
  <si>
    <t>Paramètres : objectifs</t>
  </si>
  <si>
    <t>Paramètres : incitants financiers</t>
  </si>
  <si>
    <t>ORES Gaz</t>
  </si>
  <si>
    <t>RESA Gaz</t>
  </si>
  <si>
    <t>Prix maximum d'achat d'électricité pour l'achat des pertes en réseau</t>
  </si>
  <si>
    <t>Résultat net réalisé - régul de passé</t>
  </si>
  <si>
    <t>Reprise de provision pour risques et chges détaxées</t>
  </si>
  <si>
    <t>Réduction de valeur détaxées</t>
  </si>
  <si>
    <t>New 2018</t>
  </si>
  <si>
    <t>FP ajustés 01.01.N</t>
  </si>
  <si>
    <t>FP ajustés 01.01.N-5</t>
  </si>
  <si>
    <t>delta</t>
  </si>
  <si>
    <t>moyenne (delta/5)</t>
  </si>
  <si>
    <t>taux intérêts notionnels</t>
  </si>
  <si>
    <t>Exonération Tax Shelter</t>
  </si>
  <si>
    <t>Charges fiscales déductibles sur tax shelter</t>
  </si>
  <si>
    <t>Brutage ISOC sur tax shelter = Charges fiscales déductibles sur tax shelter / (1-taux impôt)</t>
  </si>
  <si>
    <t>Autres</t>
  </si>
  <si>
    <t>Majoration - bonification VA</t>
  </si>
  <si>
    <t>Précompte mobilier</t>
  </si>
  <si>
    <t>Régularisation du passé</t>
  </si>
  <si>
    <t>Brutage ISOC sur majoration</t>
  </si>
  <si>
    <t>CF= [V] x Taux impôt</t>
  </si>
  <si>
    <t>Impôts sur les sociétés</t>
  </si>
  <si>
    <t>Autres impôts locaux, provinciaux ou régionaux</t>
  </si>
  <si>
    <t>Tarif pour la gestion du rebours</t>
  </si>
  <si>
    <t>Tarif pour l'utilisation du réseau de distribution</t>
  </si>
  <si>
    <t>Terme "qualité"</t>
  </si>
  <si>
    <t>Marge équitable applicable sur la RAB hors PV de réévaluation</t>
  </si>
  <si>
    <t>Marge équitable applicable sur la PV de réévaluation</t>
  </si>
  <si>
    <t>Vérification :</t>
  </si>
  <si>
    <t>Marge Bénéficiaire Equitable</t>
  </si>
  <si>
    <t>Terme fixe</t>
  </si>
  <si>
    <t>Terme capacitaire</t>
  </si>
  <si>
    <t>Terme proportionnel hors ISOC et redevance voirie</t>
  </si>
  <si>
    <t>TOTAL Hors ISOC et redevance de voirie</t>
  </si>
  <si>
    <t>Terme proportionnel ISOC et redevance voirie</t>
  </si>
  <si>
    <t>Récapitulatif des soldes régulatoires et bonus/malus (budget/réel)</t>
  </si>
  <si>
    <t>Principales variations coûts non contrôlables Budget N - Réel N</t>
  </si>
  <si>
    <t>Principales variations du chiffre d'affaires Budget N - Réel N</t>
  </si>
  <si>
    <t>Proposition d'affectation du solde régulatoire de l'année N et des soldes régulatoires des années précédentes non-affectés</t>
  </si>
  <si>
    <t>TAB3.3.1</t>
  </si>
  <si>
    <t>Réconciliation charges/produits issus du tarif pour les soldes régulatoires</t>
  </si>
  <si>
    <t>Produits financiers (signe négatif)</t>
  </si>
  <si>
    <t>Subsides en capital portés en compte de résultats (signe négatif)</t>
  </si>
  <si>
    <t>Gestion des rechargements des compteurs à budget</t>
  </si>
  <si>
    <t>Gestion de la clientèle</t>
  </si>
  <si>
    <t>Déménagements problématiques (MOZA) et fins de contrat (EOC)</t>
  </si>
  <si>
    <t>2024 - 2023</t>
  </si>
  <si>
    <t>2025 - 2024</t>
  </si>
  <si>
    <t>2026 - 2025</t>
  </si>
  <si>
    <t>2027 - 2026</t>
  </si>
  <si>
    <t>2028 - 2027</t>
  </si>
  <si>
    <t>Gestion des compteurs à budget</t>
  </si>
  <si>
    <t>Charge fiscale résultant de l'application de l'impôt des sociétés</t>
  </si>
  <si>
    <t>TAB5.8</t>
  </si>
  <si>
    <t>Variation de la Base d'Actifs Régulés moyenne budgétée par rapport à la Base d'Actifs Régulés moyenne réelle</t>
  </si>
  <si>
    <t>BUDGET</t>
  </si>
  <si>
    <t>REALITE</t>
  </si>
  <si>
    <t>DIFFERENCE</t>
  </si>
  <si>
    <t>BAR hors plus-value au 01/01/N</t>
  </si>
  <si>
    <t>Plus-value au 01/01/N</t>
  </si>
  <si>
    <t>Investissements réseau</t>
  </si>
  <si>
    <t>Désinvestissements réseau</t>
  </si>
  <si>
    <t>Investissements hors réseau</t>
  </si>
  <si>
    <t>Désinvestissements hors réseau</t>
  </si>
  <si>
    <t>Interventions clients</t>
  </si>
  <si>
    <t>Amortissements et RDV</t>
  </si>
  <si>
    <t>Plus-value  au 31/12/N</t>
  </si>
  <si>
    <t>Plus-value MOYENNE</t>
  </si>
  <si>
    <t>BAR hors plus-value  au 31/12/N</t>
  </si>
  <si>
    <t>BAR hors plus-value MOYENNE</t>
  </si>
  <si>
    <t>Variation de la Base d'Actifs Régulés (réelle N-1/réelle N &amp; Budgétée N/Réelle N)</t>
  </si>
  <si>
    <t>Base d'actifs régulés réelle au 31/12/N-1</t>
  </si>
  <si>
    <t>RAB budgétée 31/12/N</t>
  </si>
  <si>
    <t>Ecart solde 01/01/N</t>
  </si>
  <si>
    <t>Désinvestissement réseau</t>
  </si>
  <si>
    <t>Ecart investissements réseau</t>
  </si>
  <si>
    <t>Investissement hors réseau</t>
  </si>
  <si>
    <t>Ecart désinvestissements réseau</t>
  </si>
  <si>
    <t>Désinvestissement hors réseau</t>
  </si>
  <si>
    <t>Ecart investissement hors réseau</t>
  </si>
  <si>
    <t>Intervention utilisateurs</t>
  </si>
  <si>
    <t>Ecart désinvestissement hors réseau</t>
  </si>
  <si>
    <t>Subsides</t>
  </si>
  <si>
    <t>Ecart intervention utilisateurs</t>
  </si>
  <si>
    <t>Amortissements &amp; RDV</t>
  </si>
  <si>
    <t>Ecart subsides</t>
  </si>
  <si>
    <t>Base d'actifs régulés réelle au 31/12/N</t>
  </si>
  <si>
    <t>Ecart amortissements &amp; RDV</t>
  </si>
  <si>
    <t>RAB réelle 31/12/N</t>
  </si>
  <si>
    <t>Détail des investissements et interventions clients - Réseau</t>
  </si>
  <si>
    <t>Investissements bruts</t>
  </si>
  <si>
    <t>Détail des investissements et interventions clients - Hors Réseau</t>
  </si>
  <si>
    <t>Delta ISOC MBE # intercommunale</t>
  </si>
  <si>
    <t>TAB4.1.1</t>
  </si>
  <si>
    <t>Le terme "qualité"</t>
  </si>
  <si>
    <t>TAB7.1.1</t>
  </si>
  <si>
    <t xml:space="preserve">Variation de la Base d'Actifs Régulés </t>
  </si>
  <si>
    <t>TAB10.2</t>
  </si>
  <si>
    <t>TAB10.3</t>
  </si>
  <si>
    <t>TAB10.4</t>
  </si>
  <si>
    <t>Récapitulatif des variations réel N-1 / réel N</t>
  </si>
  <si>
    <t>TAB4.1</t>
  </si>
  <si>
    <t xml:space="preserve">Variations des charges nettes contrôlables réel N-1 / réel N </t>
  </si>
  <si>
    <t>Evolution détaillée des charges nettes contrôlables réelles au cours de la période régulatoire</t>
  </si>
  <si>
    <t>TAB4.2</t>
  </si>
  <si>
    <t xml:space="preserve">Variations des charges nettes non-contrôlables réel N-1 / réel N </t>
  </si>
  <si>
    <t>TAB4.3</t>
  </si>
  <si>
    <t xml:space="preserve">Variations du chiffre d'affaires réel N-1 / réel N </t>
  </si>
  <si>
    <t>Synthèse écart par niveau de tension</t>
  </si>
  <si>
    <t>Contrôle :</t>
  </si>
  <si>
    <t>Représentativié des niveaux de tension dans le solde régulatoire</t>
  </si>
  <si>
    <t>Synthèse écart par "type" de tarif et par niveau de tension</t>
  </si>
  <si>
    <t>Représentativité par "type" de tarif et par niveau de tension</t>
  </si>
  <si>
    <t>Prosumer</t>
  </si>
  <si>
    <t xml:space="preserve">En cas de bonus : bonus restitué par le GRD </t>
  </si>
  <si>
    <t>Signe négatif (transfert du bonus (+) vers solde régulatoire)</t>
  </si>
  <si>
    <t>Bonus restitué par le GRD</t>
  </si>
  <si>
    <t>Bonus restitué</t>
  </si>
  <si>
    <t>Total solde régulatoire</t>
  </si>
  <si>
    <t>Soldes régulatoires des années précédentes déjà affectés aux revenus autorisés des années 2024 à 2028</t>
  </si>
  <si>
    <t>Montant à affecter aux revenus autorisés des années 2024 à 2028</t>
  </si>
  <si>
    <t>Total des montants affectés aux revenus autorisés 2024 à 2028</t>
  </si>
  <si>
    <t>Revenu autorisé budgété des années 2024 à 2028</t>
  </si>
  <si>
    <t>Réconciliation des coûts opérationnels d'approvisionnements et marchandises</t>
  </si>
  <si>
    <t>Réalité 2024</t>
  </si>
  <si>
    <t>Réalité 2025</t>
  </si>
  <si>
    <t>Réalité 2026</t>
  </si>
  <si>
    <t>Réalité 2027</t>
  </si>
  <si>
    <t>Réalité 2028</t>
  </si>
  <si>
    <t>Libellé libre à détailler</t>
  </si>
  <si>
    <t>Montant repris en TAB4.1.1</t>
  </si>
  <si>
    <t>TAB4.1.1.1</t>
  </si>
  <si>
    <t>Détail des coûts "approvisionnements et marchandises"</t>
  </si>
  <si>
    <t>TAB4.1.1.2</t>
  </si>
  <si>
    <t>TAB4.1.1.3</t>
  </si>
  <si>
    <t>Détail des coûts informatiques</t>
  </si>
  <si>
    <t>TAB4.1.1.4</t>
  </si>
  <si>
    <t>Détail des charges sociales et salariales</t>
  </si>
  <si>
    <t>TAB4.1.1.5</t>
  </si>
  <si>
    <t>Détail des "autres charges d'exploitation"</t>
  </si>
  <si>
    <t>TAB4.1.1.6</t>
  </si>
  <si>
    <t>Détail des "poduits d'exploitation"</t>
  </si>
  <si>
    <t>TAB4.1.1.7</t>
  </si>
  <si>
    <t>Détail de l'activation des coûts (signe négatif)</t>
  </si>
  <si>
    <t>Réconciliation des coûts opérationnels relatifs aux services et biens divers</t>
  </si>
  <si>
    <t>Détail des "services et biens divers" hors coûts informatiques</t>
  </si>
  <si>
    <t>Comptes annuels BNB</t>
  </si>
  <si>
    <t>Budget/Réel</t>
  </si>
  <si>
    <t>Réel / réel</t>
  </si>
  <si>
    <t>Budget/Réel &amp; Réel/Réel</t>
  </si>
  <si>
    <t>Comptes annuels BNB - Réel/Réel</t>
  </si>
  <si>
    <t>Cette annexe inclut : 
- Les grilles des tarifs périodiques de prélèvement de 2024 à 2028 incluant, le cas échéant, les modalités d'application et de facturation des tarifs.  Seuls les tarifs pour les soldes régulatoires peuvent être adaptés par rapport aux grilles des tarifs périodiques approuvées par la CWaPE. 
- Les simulations des coûts de distribution pour les clients-type T1 à T6</t>
  </si>
  <si>
    <r>
      <t xml:space="preserve">L'explication et la justification des principales variations constatées entre le </t>
    </r>
    <r>
      <rPr>
        <b/>
        <u/>
        <sz val="8"/>
        <color theme="1"/>
        <rFont val="Trebuchet MS"/>
        <family val="2"/>
      </rPr>
      <t>budget de l'année N et la réalité de l'année N des coûts non contrôlables</t>
    </r>
    <r>
      <rPr>
        <sz val="8"/>
        <color theme="1"/>
        <rFont val="Trebuchet MS"/>
        <family val="2"/>
      </rPr>
      <t>. Les TAB5 et suivants, et TAB6 et suivants, permettent d'ores et déjà aux gestionnaires de réseau de distribution de fournir quelques explications supplémentaires (notamment sur les variations des variables sous-jacentes), auxquelles le gestionnaire de réseau de distribution peut faire référence, mais il fournira des explications complémentaires pour les principales variations (à la hausse et à la biasse)</t>
    </r>
  </si>
  <si>
    <t>TAB 3.2</t>
  </si>
  <si>
    <r>
      <t xml:space="preserve">L'explication et la justification des principales variations constatées entre le </t>
    </r>
    <r>
      <rPr>
        <b/>
        <u/>
        <sz val="8"/>
        <color theme="1"/>
        <rFont val="Trebuchet MS"/>
        <family val="2"/>
      </rPr>
      <t>budget de l'année N et la réalité de l'année N des produits issus des tarifs périodiques</t>
    </r>
    <r>
      <rPr>
        <sz val="8"/>
        <color theme="1"/>
        <rFont val="Trebuchet MS"/>
        <family val="2"/>
      </rPr>
      <t>. Les TAB9 et TAB9.1, permettent aux gestionnaires de réseau de distribution de fournir les explications  par niveau de tension, par type de tarif et par rapport aux variations des volumes/puissance, auxquelles le gestionnaire de réseau de distribution peut faire référence. Il ajoutera des explications complémentaires si les explications des TAB9 et TAB9.1 n'expliquent pas suffisamment les principles variations.</t>
    </r>
  </si>
  <si>
    <t>La justification des clés de répartition utilisées pour répartir le solde régulatoire par groupe de clients</t>
  </si>
  <si>
    <r>
      <t>L'explication et la justification des principales variations constatées entre la réalité</t>
    </r>
    <r>
      <rPr>
        <b/>
        <u/>
        <sz val="8"/>
        <color theme="1"/>
        <rFont val="Trebuchet MS"/>
        <family val="2"/>
      </rPr>
      <t xml:space="preserve"> de l'année N-1 et la réalité de l'année N des coûts contrôlables</t>
    </r>
    <r>
      <rPr>
        <sz val="8"/>
        <color theme="1"/>
        <rFont val="Trebuchet MS"/>
        <family val="2"/>
      </rPr>
      <t>. Les TAB4.1.1.x, permettent d'ores et déjà aux gestionnaires de réseau de distribution de fournir des explications pour certains éléments de coûts contrôlables auxquelles le gestionnaire de réseau de distribution peut faire référence, mais il fournira des explications complémentaires pour les variations non reprises dans les TAB4.1.1.x</t>
    </r>
  </si>
  <si>
    <t>TAB 4.1.1</t>
  </si>
  <si>
    <r>
      <t>L'explication et la justification des principales variations constatées entre la réalité</t>
    </r>
    <r>
      <rPr>
        <b/>
        <u/>
        <sz val="8"/>
        <color theme="1"/>
        <rFont val="Trebuchet MS"/>
        <family val="2"/>
      </rPr>
      <t xml:space="preserve"> de l'année N-1 et la réalité de l'année N des coûts contrôlables</t>
    </r>
    <r>
      <rPr>
        <sz val="8"/>
        <color theme="1"/>
        <rFont val="Trebuchet MS"/>
        <family val="2"/>
      </rPr>
      <t xml:space="preserve"> relatifs aux "approvisonnements et marchandises"</t>
    </r>
  </si>
  <si>
    <r>
      <t>L'explication et la justification des principales variations constatées entre la réalité</t>
    </r>
    <r>
      <rPr>
        <b/>
        <u/>
        <sz val="8"/>
        <color theme="1"/>
        <rFont val="Trebuchet MS"/>
        <family val="2"/>
      </rPr>
      <t xml:space="preserve"> de l'année N-1 et la réalité de l'année N des coûts contrôlables</t>
    </r>
    <r>
      <rPr>
        <sz val="8"/>
        <color theme="1"/>
        <rFont val="Trebuchet MS"/>
        <family val="2"/>
      </rPr>
      <t xml:space="preserve"> relatifs aux"services et biens divers" hors coûts informatiques</t>
    </r>
  </si>
  <si>
    <r>
      <t>L'explication et la justification des principales variations constatées entre la réalité</t>
    </r>
    <r>
      <rPr>
        <b/>
        <u/>
        <sz val="8"/>
        <color theme="1"/>
        <rFont val="Trebuchet MS"/>
        <family val="2"/>
      </rPr>
      <t xml:space="preserve"> de l'année N-1 et la réalité de l'année N des coûts contrôlables</t>
    </r>
    <r>
      <rPr>
        <sz val="8"/>
        <color theme="1"/>
        <rFont val="Trebuchet MS"/>
        <family val="2"/>
      </rPr>
      <t xml:space="preserve"> relatifs aux coûts informatiques</t>
    </r>
  </si>
  <si>
    <r>
      <t>L'explication et la justification des principales variations constatées entre la réalité</t>
    </r>
    <r>
      <rPr>
        <b/>
        <u/>
        <sz val="8"/>
        <color theme="1"/>
        <rFont val="Trebuchet MS"/>
        <family val="2"/>
      </rPr>
      <t xml:space="preserve"> de l'année N-1 et la réalité de l'année N des coûts contrôlables</t>
    </r>
    <r>
      <rPr>
        <sz val="8"/>
        <color theme="1"/>
        <rFont val="Trebuchet MS"/>
        <family val="2"/>
      </rPr>
      <t xml:space="preserve"> relatifs aux "charges sociales et salariales"</t>
    </r>
  </si>
  <si>
    <r>
      <t>L'explication et la justification des principales variations constatées entre la réalité</t>
    </r>
    <r>
      <rPr>
        <b/>
        <u/>
        <sz val="8"/>
        <color theme="1"/>
        <rFont val="Trebuchet MS"/>
        <family val="2"/>
      </rPr>
      <t xml:space="preserve"> de l'année N-1 et la réalité de l'année N des coûts contrôlables</t>
    </r>
    <r>
      <rPr>
        <sz val="8"/>
        <color theme="1"/>
        <rFont val="Trebuchet MS"/>
        <family val="2"/>
      </rPr>
      <t xml:space="preserve"> relatifs aux "autres charges d'exploitation"</t>
    </r>
  </si>
  <si>
    <r>
      <t>L'explication et la justification des principales variations constatées entre la réalité</t>
    </r>
    <r>
      <rPr>
        <b/>
        <u/>
        <sz val="8"/>
        <color theme="1"/>
        <rFont val="Trebuchet MS"/>
        <family val="2"/>
      </rPr>
      <t xml:space="preserve"> de l'année N-1 et la réalité de l'année N des</t>
    </r>
    <r>
      <rPr>
        <sz val="8"/>
        <color theme="1"/>
        <rFont val="Trebuchet MS"/>
        <family val="2"/>
      </rPr>
      <t xml:space="preserve"> "produits d'exploitation"</t>
    </r>
  </si>
  <si>
    <r>
      <t>L'explication et la justification des principales variations constatées entre la réalité</t>
    </r>
    <r>
      <rPr>
        <b/>
        <u/>
        <sz val="8"/>
        <color theme="1"/>
        <rFont val="Trebuchet MS"/>
        <family val="2"/>
      </rPr>
      <t xml:space="preserve"> de l'année N-1 et la réalité de l'année N des</t>
    </r>
    <r>
      <rPr>
        <sz val="8"/>
        <color theme="1"/>
        <rFont val="Trebuchet MS"/>
        <family val="2"/>
      </rPr>
      <t xml:space="preserve"> "coûts activés"</t>
    </r>
  </si>
  <si>
    <t>TAB 5.3</t>
  </si>
  <si>
    <t>Une copie du courrier émanant de la DG04 reprenant la notification relative à la redevance pour occupation du domaine public par le réseau électrique de l'année d'exploitation concernée et de l'année précédente.</t>
  </si>
  <si>
    <t>Annexe 26</t>
  </si>
  <si>
    <t>TAB 5.5</t>
  </si>
  <si>
    <t>Annexe 27</t>
  </si>
  <si>
    <t>TAB 5.6</t>
  </si>
  <si>
    <t>Annexe 28</t>
  </si>
  <si>
    <t>TAB 5.7</t>
  </si>
  <si>
    <t>Annexe 29</t>
  </si>
  <si>
    <t>TAB 6.1</t>
  </si>
  <si>
    <t>Annexe 30</t>
  </si>
  <si>
    <t>La réconciliation entre le montant des investissements de l'exercice d'exploitation concerné repris dans le plan d'adaptation déposé à la CWaPE le 1er mai et le montant des investissements repris dans le rapport tarifaire ex-post.</t>
  </si>
  <si>
    <t>Annexe 31</t>
  </si>
  <si>
    <t xml:space="preserve">La comparaison entre le montant de la Base d'Actifs Régulés (RAB) budgétée  et réelle de l'exercice d''exploitation concerné ainsi que la motivation et l'explication des variations entre le budget et la réalité (investissements réseau, hors réseau, désinvestisseemnts, intervention tiers, subsides, charges d'amortissement...)  </t>
  </si>
  <si>
    <t>Annexe 32</t>
  </si>
  <si>
    <t>TAB 8</t>
  </si>
  <si>
    <t>La réconciliation entre les indicateurs rapportés ex post et ceux renseignés dans les autres rapports transmis à la CWaPE , notamment le rapport qualité. En cas de discordance entre les indicateurs rapportés, le gestionnaire de réseau de distribution transmet également un note expliquant et justifiant ces écarts.</t>
  </si>
  <si>
    <t>Annexe 33</t>
  </si>
  <si>
    <t>Annexe 34</t>
  </si>
  <si>
    <t>La description et la justification des provisions reprises au tableau 10</t>
  </si>
  <si>
    <r>
      <t xml:space="preserve"> Conformément à l'article 136 de la méthodologie tarifaire 2024-2028, le rapport tarifaire ex-post portant sur l'exercice d'exploitation écoulé (année N) est déposé à la CWaPE au plus tard</t>
    </r>
    <r>
      <rPr>
        <b/>
        <sz val="8"/>
        <color theme="1"/>
        <rFont val="Trebuchet MS"/>
        <family val="2"/>
      </rPr>
      <t xml:space="preserve"> le 30 juin de l'année N+1</t>
    </r>
    <r>
      <rPr>
        <sz val="8"/>
        <color theme="1"/>
        <rFont val="Trebuchet MS"/>
        <family val="2"/>
      </rPr>
      <t>. Le rapport tarifaire ex-post est transmis en un exemplaire papier par porteur avec accusé de réception ainsi que sur support électronique. Le rapport tarifaire ex-post comprend obligatoirement le présent modèle de rapport au format Excel, vierge de toute liaison avec d'autres fichiers qui ne seraient pas transmis à la CWaPE ainsi que l'ensemble des annexes listées au TAB A.</t>
    </r>
  </si>
  <si>
    <t>Attendu du GRD</t>
  </si>
  <si>
    <t>Ce tableau présente le compte de résultat des années N-4 à N en distinguant les activités du GRD, les activités hors GRD, les activités non-régulées et les activités régulées du GRD. Les chiffres repris au niveau de la société/intercommunale doivent correspondre aux comptes annuels publiés à la Banque Nationale de Belgique.</t>
  </si>
  <si>
    <t>A compléter</t>
  </si>
  <si>
    <r>
      <t xml:space="preserve">Ce tableau établit la réconciliation entre le résultat comptable et le résultat tarifaire. Le résultat tarifaire résulte de la soustraction des charges nettes reprises au tableau 3 des produits (chiffre d'affaires) issus des tarifs périodiques repris au tableau 3. La différence entre le résultat tarifaire et le résultat comptable tel qu'il apparait au tableau 1.1 provient notamment de la comptabilisation du solde régulatoire de l'année N, de l'écart entre les charges d'intérêt réelles et les charges d'intérêt couvertes par la marge équitable, de l'écart entre l'impôts des sociétés effectivement dû et de la quote-part de la charge fiscale relative à la MBE, des éventuels charges ou produits exclus du revenu autorisé... </t>
    </r>
    <r>
      <rPr>
        <sz val="8"/>
        <color rgb="FF0070C0"/>
        <rFont val="Trebuchet MS"/>
        <family val="2"/>
      </rPr>
      <t>Le GRD complète et justifie ces écarts au tableau 2.</t>
    </r>
  </si>
  <si>
    <t>1° A compléter partiellement
2° Justifier et expliquer les écarts</t>
  </si>
  <si>
    <r>
      <t xml:space="preserve">Le tableau 3 présente le récapitulatif des écarts entre le budget et la réalité de l'année N ainsi que le montant des soldes régulatoires et des bonus/malus relatifs aux éléments constitutifs du revenu autorisé. 
</t>
    </r>
    <r>
      <rPr>
        <sz val="8"/>
        <color rgb="FF0070C0"/>
        <rFont val="Trebuchet MS"/>
        <family val="2"/>
      </rPr>
      <t xml:space="preserve">Le GRD complète le budget de l'année N des charges nettes contrôlable, la quote-part des soldes régulatoires et le bonus éventuellement restitué. </t>
    </r>
    <r>
      <rPr>
        <sz val="8"/>
        <rFont val="Trebuchet MS"/>
        <family val="2"/>
      </rPr>
      <t xml:space="preserve">
Le reste du tableau se complète automatiquement sur base des tableaux sous-jacents.</t>
    </r>
  </si>
  <si>
    <t>A compléter partiellement</t>
  </si>
  <si>
    <r>
      <t xml:space="preserve">Le tableau 3.1 présente les principales variations entre les coûts non contrôlables budgétés de l'année N et les coûts non-contrôlables réels de l'année N. Ce tableau se complète  automatiquement sur base des tableaux sous-jacents.
</t>
    </r>
    <r>
      <rPr>
        <sz val="8"/>
        <color rgb="FF0070C0"/>
        <rFont val="Trebuchet MS"/>
        <family val="2"/>
      </rPr>
      <t xml:space="preserve">Le GRD explique et justifie les principales variations constatées sur les coûts non contrôlables. </t>
    </r>
  </si>
  <si>
    <t>Justifier et expliquer les variations</t>
  </si>
  <si>
    <r>
      <t xml:space="preserve">Le tableau 3.2 présente les principales variations entre les recettes issues des tarifs périodiques budgétées de l'année N et les  recettes issues des tarifs périodiques réelles de l'année N.  Ce tableau se complète  automatiquement sur base des tableaux sous-jacents.
</t>
    </r>
    <r>
      <rPr>
        <sz val="8"/>
        <color rgb="FF0070C0"/>
        <rFont val="Trebuchet MS"/>
        <family val="2"/>
      </rPr>
      <t>Le GRD explique et justifie les principales variations constatées sur les recettes issues des tarifs périodiques (notamment eu égard aux évolutions des points, volumes prélevés et injectés, du nombre d'EAN...).</t>
    </r>
  </si>
  <si>
    <t>Le GRD renseigne dans le premier tableau le montant et l'affectation des soldes régulatoires des années antérieures à l'année N. Sur base de ces données, le montant du solde régulatoire des années antérieures non affecté est calculé. A ce montant, le GRD ajoute le montant du solde régulatoire de l'année N afin de déterminer le montant total non affecté. Le GRD détermine la quote-part de ce montant qu'il souhaite affecter et propose une durée d'affectation du montant à affecter.
Le GRD renseigne également les volumes de prélèvement (par niveau de tension) budgétés dans la proposition tarifaire approuvée pour les années 2024 à 2028</t>
  </si>
  <si>
    <t>Pour les années 2024 à 2028, le GRD répartit le total des montants affectés entre les niveaux de tension. Le GRD renseigne, pour les années 2024 et pour chaque niveau de tension,  le tarif pour les soldes régulatoires , le volume (en kWh) afin de réconcilier les charges et les produits issus du tarif pour les soldes régulatoires.</t>
  </si>
  <si>
    <r>
      <t xml:space="preserve">Le tableau 4 présente le récapitulatif des variation entre la réalité de l'année N-1 et la réalité de l'année N des éléments constitutifs du revenu autorisé. </t>
    </r>
    <r>
      <rPr>
        <sz val="8"/>
        <color rgb="FF0070C0"/>
        <rFont val="Trebuchet MS"/>
        <family val="2"/>
      </rPr>
      <t>Le GRD complète la réalité de l'année N-1</t>
    </r>
    <r>
      <rPr>
        <sz val="8"/>
        <rFont val="Trebuchet MS"/>
        <family val="2"/>
      </rPr>
      <t>. Le reste du tableau se complète automatiquement sur base des tableaux sous-jacents.</t>
    </r>
  </si>
  <si>
    <r>
      <t xml:space="preserve">Le tableau 4.1 représente les variations des charges nettes contrôlables de l'année N-1 avec les charges nettes contrôlables de l'année N. 
Le tableau se complète automatiquement sur base des tableaux sous-jacents </t>
    </r>
    <r>
      <rPr>
        <sz val="8"/>
        <color rgb="FF0070C0"/>
        <rFont val="Trebuchet MS"/>
        <family val="2"/>
      </rPr>
      <t>sauf si le gestionnaire de réseau de distribution souhaite ajouter d'autres catégories de coûts que celles prévues, il doit alors compléter les celulles B22:B26 et B40:B45</t>
    </r>
    <r>
      <rPr>
        <sz val="8"/>
        <rFont val="Trebuchet MS"/>
        <family val="2"/>
      </rPr>
      <t>.</t>
    </r>
  </si>
  <si>
    <t>Justifier et expliquer les variations notamment sur base du détail du TAB4.1.1 &amp; compléter partiellement le cas échéant</t>
  </si>
  <si>
    <r>
      <t xml:space="preserve">Le tableau 4.1.1 représente le détail des variations des charges nettes contrôlables de l'année N-1 avec les charges nettes contrôlables de l'année N. </t>
    </r>
    <r>
      <rPr>
        <sz val="8"/>
        <color rgb="FF0070C0"/>
        <rFont val="Trebuchet MS"/>
        <family val="2"/>
      </rPr>
      <t>Le GRD complète ce tableau et explique les variations que ne font pas l'objet d'onglet (TAB4.1.1.x) détaillé.</t>
    </r>
  </si>
  <si>
    <t>1° A compléter
2° Justifier et expliquer les variations no reprises dans les TAB4.1.1.x</t>
  </si>
  <si>
    <r>
      <t xml:space="preserve">Le tableau 4.1.1 représente le détail des variations des coûts d'approvisionnements et de marchandises réels de l'année N-1 avec les coûts d'approvisionnements et de marchandises réels de l'année N. 
</t>
    </r>
    <r>
      <rPr>
        <sz val="8"/>
        <color rgb="FF0070C0"/>
        <rFont val="Trebuchet MS"/>
        <family val="2"/>
      </rPr>
      <t>Le GRD complète ce tableau et explique les variations.</t>
    </r>
  </si>
  <si>
    <t>1° A compléter
2° Justifier et expliquer les variations</t>
  </si>
  <si>
    <r>
      <t xml:space="preserve">Le tableau 4.1.2 représente le détail des variations des coûts de services et biens divers (hors coût IT) réels de l'année N-1 avec les coûts de services et biens divers (hors coût IT)  réels de l'année N. 
</t>
    </r>
    <r>
      <rPr>
        <sz val="8"/>
        <color rgb="FF0070C0"/>
        <rFont val="Trebuchet MS"/>
        <family val="2"/>
      </rPr>
      <t>Le GRD complète ce tableau et explique les variations.</t>
    </r>
  </si>
  <si>
    <r>
      <t xml:space="preserve">Le tableau 4.1.3 représente le détail des variations des coûts informatiques réels de l'année N-1 avec les coûts informatiques  réels de l'année N. 
</t>
    </r>
    <r>
      <rPr>
        <sz val="8"/>
        <color rgb="FF0070C0"/>
        <rFont val="Trebuchet MS"/>
        <family val="2"/>
      </rPr>
      <t>Le GRD complète ce tableau et explique les variations.</t>
    </r>
  </si>
  <si>
    <r>
      <t xml:space="preserve">Le tableau 4.1.4 représente le détail des variations des charges sociales et salariales réelles de l'année N-1 avec les charges sociales et salariales réelles de l'année N. 
</t>
    </r>
    <r>
      <rPr>
        <sz val="8"/>
        <color rgb="FF0070C0"/>
        <rFont val="Trebuchet MS"/>
        <family val="2"/>
      </rPr>
      <t>Le GRD complète ce tableau et explique les variations.</t>
    </r>
  </si>
  <si>
    <r>
      <t xml:space="preserve">Le tableau 4.1.5 représente le détail des variations des autres charges d'exploitation réelles de l'année N-1 avec les autres charges d'exploitation réelles de l'année N. 
</t>
    </r>
    <r>
      <rPr>
        <sz val="8"/>
        <color rgb="FF0070C0"/>
        <rFont val="Trebuchet MS"/>
        <family val="2"/>
      </rPr>
      <t>Le GRD complète ce tableau et explique les variations.</t>
    </r>
  </si>
  <si>
    <r>
      <t xml:space="preserve">Le tableau 4.1.6 représente le détail des variations des produits d'exploitation réels de l'année N-1 avec les produits d'exploitation réels de l'année N. 
</t>
    </r>
    <r>
      <rPr>
        <sz val="8"/>
        <color rgb="FF0070C0"/>
        <rFont val="Trebuchet MS"/>
        <family val="2"/>
      </rPr>
      <t>Le GRD complète ce tableau et explique les variations.</t>
    </r>
  </si>
  <si>
    <r>
      <t xml:space="preserve">Le tableau 4.1.7 représente le détail des variations coûts activés réels de l'année N-1 avec les coûts activés réels de l'année N. 
</t>
    </r>
    <r>
      <rPr>
        <sz val="8"/>
        <color rgb="FF0070C0"/>
        <rFont val="Trebuchet MS"/>
        <family val="2"/>
      </rPr>
      <t>Le GRD complète ce tableau et explique les variations.</t>
    </r>
  </si>
  <si>
    <t>Le tableau 4.2 représente les variations des charges nettes non-contrôlables réelles de l'année N-1 avec les charges nettes non-contrôlables réelles de l'année N. Le tableau se complète automatiquement sur base des tableaux sous-jacents.</t>
  </si>
  <si>
    <t>Le tableau 4.3 représente les variations du chiffre d'affaires réel de l'année N-1 avec le chiffre d'affaires réel de l'année N. Le tableau se complète automatiquement sur base des tableaux sous-jacents.</t>
  </si>
  <si>
    <t>Ce tableau présente la synthèse des écarts de l'année N relatifs aux charges et produits non-contrôlables hors OSP. Il est alimenté automatiquement sur base des tableaux 5.1 à 5.8. Le montant du solde régulatoire et du bonus/malus relatif à chaque catégorie de charge/produit non-contrôlables hors OSP est déterminé à travers ce tableau.</t>
  </si>
  <si>
    <r>
      <t xml:space="preserve">Ce tableau détermine l'écart relatif aux charges émanant de factures émises par la société FeReSO dans le cadre du processus de réconciliation. </t>
    </r>
    <r>
      <rPr>
        <sz val="8"/>
        <color rgb="FF0070C0"/>
        <rFont val="Trebuchet MS"/>
        <family val="2"/>
      </rPr>
      <t>Le GRD renseigne les charges réelles, budgétaires et les volumes de réconciliation de l'année N ainsi que les charges réelles et les volumes de réconciliation des années N-1 à N-4.</t>
    </r>
  </si>
  <si>
    <r>
      <t xml:space="preserve">Ce tableau détermine l'écart relatif à la redevance de voirie. </t>
    </r>
    <r>
      <rPr>
        <sz val="8"/>
        <color rgb="FF0070C0"/>
        <rFont val="Trebuchet MS"/>
        <family val="2"/>
      </rPr>
      <t>Le GRD renseigne les charges réelles et budgétaires de l'année N ainsi que les charges réelles des années N-1 à N-4</t>
    </r>
    <r>
      <rPr>
        <sz val="8"/>
        <rFont val="Trebuchet MS"/>
        <family val="2"/>
      </rPr>
      <t>.</t>
    </r>
  </si>
  <si>
    <r>
      <t xml:space="preserve">Ce tableau détermine l'écart relatif aux autres impôts. </t>
    </r>
    <r>
      <rPr>
        <sz val="8"/>
        <color rgb="FF0070C0"/>
        <rFont val="Trebuchet MS"/>
        <family val="2"/>
      </rPr>
      <t>Le GRD renseigne les charges réelles et budgétaires de l'année N ainsi que les charges réelles des années N-1 à N-4.</t>
    </r>
  </si>
  <si>
    <r>
      <t xml:space="preserve">Ce tableau détermine l'écart relatif aux cotisations de responsabilisation de l'ONSSAPL. </t>
    </r>
    <r>
      <rPr>
        <sz val="8"/>
        <color rgb="FF0070C0"/>
        <rFont val="Trebuchet MS"/>
        <family val="2"/>
      </rPr>
      <t xml:space="preserve">Le GRD renseigne le nombre d'agents statutaires, la masse salariale, les charges de pension et le coefficient de responsabilisation réels et budgétaires de l'année N ainsi que les ceux réels des années N-1 à N-4. Le GRD ventile le montant de la cotisation de responsabilisation entre ses différents secteurs d'activité (électricité, gaz et autres non régulés). </t>
    </r>
  </si>
  <si>
    <r>
      <t>Ce tableau détermine l'écart relatif aux charges de pension non-capitalisées.</t>
    </r>
    <r>
      <rPr>
        <sz val="8"/>
        <color rgb="FF0070C0"/>
        <rFont val="Trebuchet MS"/>
        <family val="2"/>
      </rPr>
      <t xml:space="preserve"> Le GRD renseigne les charges de pension non-capitalisées en distinguant les charges d'amortissement et les rentes des années N à N-4. Les charges d'amortissement doivent correspondre aux charges reprises dans le tableau d'amortissement des charges de pension. </t>
    </r>
  </si>
  <si>
    <t>Ce tableau présente la synthèse des écarts de l'année N relatifs aux charges et produits non-contrôlables OSP. Il est alimenté automatiquement sur base des tableaux 6.1 à 6.5. Le montant du solde régulatoire et du bonus/malus relatif à chaque catégorie de charge/produit non-contrôlables  OSP est déterminé à travers ce tableau.</t>
  </si>
  <si>
    <r>
      <t xml:space="preserve">Ce tableau détermine l'écart relatif aux charges de distribution supportées par le GRD pour l'alimentation de sla clientèle. </t>
    </r>
    <r>
      <rPr>
        <sz val="8"/>
        <color rgb="FF0070C0"/>
        <rFont val="Trebuchet MS"/>
        <family val="2"/>
      </rPr>
      <t>Le GRD renseigne les charges réelles et budgétés de l'année N ainsi que les charges réelles des années N-1 à N-4 en distinguant les clients protégés et les clients non-protégé</t>
    </r>
    <r>
      <rPr>
        <sz val="8"/>
        <rFont val="Trebuchet MS"/>
        <family val="2"/>
      </rPr>
      <t>s.</t>
    </r>
  </si>
  <si>
    <r>
      <t xml:space="preserve">Ce tableau détermine l'écart relatif aux charges de transport supportées par le GRD pour l'alimentation de sla clientèle. </t>
    </r>
    <r>
      <rPr>
        <sz val="8"/>
        <color rgb="FF0070C0"/>
        <rFont val="Trebuchet MS"/>
        <family val="2"/>
      </rPr>
      <t>Le GRD renseigne les charges réelles et budgétés de l'année N ainsi que les charges réelles des années N-1 à N-4 en distinguant les clients protégés et les clients non-protégés.</t>
    </r>
  </si>
  <si>
    <r>
      <t xml:space="preserve">Ce tableau détermine l'écart relatif aux charges d'achat des certificats verts. </t>
    </r>
    <r>
      <rPr>
        <sz val="8"/>
        <color rgb="FF0070C0"/>
        <rFont val="Trebuchet MS"/>
        <family val="2"/>
      </rPr>
      <t>Le GRD renseigne les charges réelles, budgétées et le nombre de CV acheté au cours de l'année N ainsi que les charges réelles et le nombre de CV acheté au cours des années N-1 à N-4.</t>
    </r>
    <r>
      <rPr>
        <sz val="8"/>
        <rFont val="Trebuchet MS"/>
        <family val="2"/>
      </rPr>
      <t xml:space="preserve"> Le prix d'achat moyen est calculé sur base de la charge et du nombre de CV annuel. En fonction du niveau du prix d'achat réel, le montant du solde régulatoire et du bonus/malus sont déterminés conformément à l'article123 de la méthodologie tarifaire.</t>
    </r>
  </si>
  <si>
    <r>
      <t xml:space="preserve">Ce tableau détermine l'écart relatif à la marge équitable. </t>
    </r>
    <r>
      <rPr>
        <sz val="8"/>
        <color rgb="FF0070C0"/>
        <rFont val="Trebuchet MS"/>
        <family val="2"/>
      </rPr>
      <t>Pour l'année N, le GRD renseigne le montant de la marge équitable budgétée en distinguant la marge équitable hors plus-value de réévaluation et la marge éqitable relative à la plus-value de réévaluation</t>
    </r>
    <r>
      <rPr>
        <sz val="8"/>
        <rFont val="Trebuchet MS"/>
        <family val="2"/>
      </rPr>
      <t xml:space="preserve">. La marge équitable réelle totale de l'année N se calcule automatiquement sur base de la valeur de la base d'actifs régulés et du pourcentage de rendement autorisé repris au TAB00. </t>
    </r>
    <r>
      <rPr>
        <sz val="8"/>
        <color rgb="FF0070C0"/>
        <rFont val="Trebuchet MS"/>
        <family val="2"/>
      </rPr>
      <t>Le GRD renseigne les valeurs des années N-1 à N-4 dans le tableau d'évolution des actifs régulés. Pour l'année N, les valeurs proviennent automatiquement du tableau 7.1.</t>
    </r>
  </si>
  <si>
    <r>
      <t xml:space="preserve">Ce tableau compare la base d'actifs régulés budgétée et réelle de l'année N. </t>
    </r>
    <r>
      <rPr>
        <sz val="8"/>
        <color rgb="FF0070C0"/>
        <rFont val="Trebuchet MS"/>
        <family val="2"/>
      </rPr>
      <t>Le GRD renseigne, pour chaque catégorie d'actif régulé, le montant des investissements, des désinvestissements, des interventions tiers, des subsides, des amortissements réels et prévisionnels de l'année N</t>
    </r>
    <r>
      <rPr>
        <sz val="8"/>
        <rFont val="Trebuchet MS"/>
        <family val="2"/>
      </rPr>
      <t xml:space="preserve">. Le GRD renseigne également le montant de la plus-value iRAB, de la plus-value historique et leur amortissement. </t>
    </r>
  </si>
  <si>
    <r>
      <t xml:space="preserve">Ce tableau présente la synthèse de :
- la variation de la Base d'Actifs Régulés moyenne budgétée par rapport à la Base d'Actifs Régulés moyenne réelle
- la variation de la Base d'Actifs Régulés (réelle N-1/réelle N &amp; Budgétée N/Réelle N). 
- détail des investissements et interventions clients - Réseau
- détail des investissements et interventions clients - Hors Réseau
Ce tableau se remplit autoamtiquement. </t>
    </r>
    <r>
      <rPr>
        <sz val="8"/>
        <color rgb="FF0070C0"/>
        <rFont val="Trebuchet MS"/>
        <family val="2"/>
      </rPr>
      <t>Le GRD explique les principales variations (cf annexe 31).</t>
    </r>
  </si>
  <si>
    <r>
      <t xml:space="preserve">Ce tableau reprend les objectifs à atteindre par rapport aux indices de qualités, ainsi que le montant forfaitaire de la maoration/minoration du revenu autorisé par indicateur et par GRD. Ce tableau se complète partiellement lorsque le GRD complète la cellule C11 du TAB00. </t>
    </r>
    <r>
      <rPr>
        <sz val="8"/>
        <color rgb="FF0070C0"/>
        <rFont val="Trebuchet MS"/>
        <family val="2"/>
      </rPr>
      <t>Le GRD doit alors compléter les objectifs réalisés pour l'année N (à l'exception du nombre de plaintes)</t>
    </r>
  </si>
  <si>
    <t>A compléter avec les indicateurs de perfomance réels de l'année</t>
  </si>
  <si>
    <r>
      <t xml:space="preserve">Ce tableau détermine l'écart relatif aux produits issus des tarifs périodiques de distribution. </t>
    </r>
    <r>
      <rPr>
        <sz val="8"/>
        <color rgb="FF0070C0"/>
        <rFont val="Trebuchet MS"/>
        <family val="2"/>
      </rPr>
      <t>Le GRD renseigne pour l'année N, par niveau de tension et par tarif, les produits budgétés et réels. Le GRD renseigne les éventuelles corrections apportées aux produits issus de la facturation notamment l'extourne de l'acompte régulatoire, la comptabilisation de "factures à établir", etc.</t>
    </r>
  </si>
  <si>
    <r>
      <rPr>
        <sz val="8"/>
        <color rgb="FF0070C0"/>
        <rFont val="Trebuchet MS"/>
        <family val="2"/>
      </rPr>
      <t>Le GRD renseigne les données bilantaires réelles des années N-4 à N en distinguant les activités du GRD, les activités hors GRD, les activités non-régulées et régulées du GRD</t>
    </r>
    <r>
      <rPr>
        <sz val="8"/>
        <rFont val="Trebuchet MS"/>
        <family val="2"/>
      </rPr>
      <t>. Les chiffres repris au niveau de la société/intercommunale doivent correspondre aux comptes annuels publiés à la Banque Nationale de Belgique.</t>
    </r>
  </si>
  <si>
    <t>Le GRD renseigne le détail des comptes de classe 40/41 des l'année 2024 à l'année N</t>
  </si>
  <si>
    <t>Le GRD renseigne le détail des comptes de classe 490/1 de l'année 2024 à l'année N.</t>
  </si>
  <si>
    <t>Le GRD rennigne le détail des capitaux propres (comptes de classe 10/15) de l'année 2024 à l'année N.</t>
  </si>
  <si>
    <t>Le GRD renseigne le détail des comptes de classe 16 de l'année 2024 à l'année N</t>
  </si>
  <si>
    <r>
      <t xml:space="preserve">Ce tableau détermine l'écart relatif aux charges émanant de factures d'achat de gaz pour l'alimentation de la clientèle du GRD. </t>
    </r>
    <r>
      <rPr>
        <sz val="8"/>
        <color rgb="FF0070C0"/>
        <rFont val="Trebuchet MS"/>
        <family val="2"/>
      </rPr>
      <t xml:space="preserve">Le GRD renseigne les charges réelles, budgétées et les volumes achetés au cours de l'année N ainsi que les charges réelles et les volumes achetés au cours des années N-1 à N-4 en distinguant les clients protégés et les clients non-protégés. </t>
    </r>
    <r>
      <rPr>
        <sz val="8"/>
        <rFont val="Trebuchet MS"/>
        <family val="2"/>
      </rPr>
      <t>Le prix d'achat moyen est calculé sur base de la charge et du volume annuel. En fonction du niveau du prix d'achat réel, le montant du solde régulatoire et du bonus/malus sont déterminés conformément à l'article 122 de la méthodologie tarifaire.</t>
    </r>
  </si>
  <si>
    <r>
      <t xml:space="preserve">Ce tableau détermine l'écart relatif aux produits issus de la facturation de la fourniture de gaz aux clients protégés et non-protégés. </t>
    </r>
    <r>
      <rPr>
        <sz val="8"/>
        <color rgb="FF0070C0"/>
        <rFont val="Trebuchet MS"/>
        <family val="2"/>
      </rPr>
      <t>Le GRD renseigne les produits réels et budgétés de l'année N ainsi que les produits réels des années N-1 à N-4 en distinguant les clients protégés et les clients non-protégés. Le GRD renseigne également le montant perçu de la CREG au titre de compensation.</t>
    </r>
  </si>
  <si>
    <t>Concordance entre la répartition par niveau de tension et le total des montants affectés au revenu autorisé (TAB 3.3) :</t>
  </si>
  <si>
    <t>Réconciliation des coûts opérationnels d'informatique à l'exclusion des charges d'amortissement</t>
  </si>
  <si>
    <t>Charges opérationnelles (hors charges d'amortissements)</t>
  </si>
  <si>
    <t>Total coûts IT hors projets</t>
  </si>
  <si>
    <t>Projet 1 à détailler</t>
  </si>
  <si>
    <t>Projet 2 à détailler</t>
  </si>
  <si>
    <t>Projet 3 à détailler</t>
  </si>
  <si>
    <t>Projet 4 à détailler</t>
  </si>
  <si>
    <t>Projet 5 à détailler</t>
  </si>
  <si>
    <t>Projet 6 à détailler</t>
  </si>
  <si>
    <t>Projet 7 à détailler</t>
  </si>
  <si>
    <t>Projet 8 à détailler</t>
  </si>
  <si>
    <t>Projet 9 à détailler</t>
  </si>
  <si>
    <t>Projet 10 à détailler</t>
  </si>
  <si>
    <t>Total coûts projets IT</t>
  </si>
  <si>
    <t>Frais de personnel relatifs à l'IT investis non imputés ci-dessus</t>
  </si>
  <si>
    <t>Montant repris en TAB7.1 en regard des logiciels informatiques</t>
  </si>
  <si>
    <t>Ecart observé</t>
  </si>
  <si>
    <t>Réconciliation de l'écart à détailler</t>
  </si>
  <si>
    <t>oncordance entre le détail descoûts investis et les investissements en logiciels (TAB7.1)</t>
  </si>
  <si>
    <t>TAB 5.4</t>
  </si>
  <si>
    <t>Réconciliation des charges sociales et salariales</t>
  </si>
  <si>
    <t>Charges de pensions et d'obligations similaires (à l'exclusion des charges de pension non capitalisées et des cotisations de responsabilisation ONSS/APL)</t>
  </si>
  <si>
    <t>Coûts de personnel</t>
  </si>
  <si>
    <t>Evolution des effectifs</t>
  </si>
  <si>
    <t>Coûts salariaux réseau</t>
  </si>
  <si>
    <t>Nbre ETP's réseau</t>
  </si>
  <si>
    <t>Charge moyenne par ETP réseau</t>
  </si>
  <si>
    <t>Coûts salariaux ETP's hors réseau (administratifs)</t>
  </si>
  <si>
    <t>Nbre ETP's hors réseau</t>
  </si>
  <si>
    <t>Charge moyenne par ETP hors réseau</t>
  </si>
  <si>
    <t>Répartition des effectifs par département</t>
  </si>
  <si>
    <t>Nombre d'ETP</t>
  </si>
  <si>
    <t>Réconciliation des autres charges d'exploitation</t>
  </si>
  <si>
    <t>Réconciliation des coûts activés (signe négaitf)</t>
  </si>
  <si>
    <t>Réconciliation des produits d'exploitation</t>
  </si>
  <si>
    <t>BP (signe négatif)</t>
  </si>
  <si>
    <t>MP (signe négatif)</t>
  </si>
  <si>
    <t>Autres (signe négatif)</t>
  </si>
  <si>
    <t>ISOC</t>
  </si>
  <si>
    <t>ORES</t>
  </si>
  <si>
    <t>Producteur de gaz 
Cabine du producteur</t>
  </si>
  <si>
    <t>Volumes injectés gaz (kWh)</t>
  </si>
  <si>
    <t xml:space="preserve">     Tranche 1 </t>
  </si>
  <si>
    <t xml:space="preserve">     Tranche 2</t>
  </si>
  <si>
    <t xml:space="preserve">     Tranche 3</t>
  </si>
  <si>
    <t>Volumes injectés gaz nécessitant le rebours (kWh)</t>
  </si>
  <si>
    <t>Capacité de rebours totale souscrite par les producteurs de gaz (kW)</t>
  </si>
  <si>
    <t>Producteur de gaz 
Cabine du GRD</t>
  </si>
  <si>
    <r>
      <t xml:space="preserve">Ce tableau reprend les différentes variables relatives au prélèvement et à l'injection pour le budget N et la réalité des années N-4 à N.
</t>
    </r>
    <r>
      <rPr>
        <sz val="8"/>
        <color rgb="FF0070C0"/>
        <rFont val="Trebuchet MS"/>
        <family val="2"/>
      </rPr>
      <t xml:space="preserve">Le GRD renseigne : </t>
    </r>
    <r>
      <rPr>
        <sz val="8"/>
        <rFont val="Trebuchet MS"/>
        <family val="2"/>
      </rPr>
      <t xml:space="preserve">
- le nombre d'EAN ;
- les volumes de gaz prélevés ; 
- la somme pour l'ensemble des URD appartenant aux catégories tarifaires T5 et T6 des capacités horaire prélevées
- les volumes prévisionnels d'injection de gaz, les volumes prévisionnels d'injection de gaz nécessitant du rebours et les prévisions de souscription de capacité de rebours par les producteurs de gaz en distinguant les producteurs disposant de leur propre cabine et les producteurs ne disposant pas de leur propre cabine.</t>
    </r>
  </si>
  <si>
    <t>Nombre demandes d’études, d’offres et de raccordement avec dépassement des délais (pourcentage par rapport au nombre de dossier total) - Prélèvement</t>
  </si>
  <si>
    <t>Nombre demandes d’études, d’offres et de raccordement avec dépassement des délais (pourcentage par rapport au nombre de dossier total) - Injection</t>
  </si>
  <si>
    <t>Nombre de plaintes recevables par gestionnaire de réseau de distribution</t>
  </si>
  <si>
    <t>Indice santé - prévisionnel (ex-ante)</t>
  </si>
  <si>
    <t>Indice santé - réel</t>
  </si>
  <si>
    <t>Facteur individuel d'efficience (Xi)</t>
  </si>
  <si>
    <t>Facteur de productivité (Yi)</t>
  </si>
  <si>
    <t>Coûts additionnels de transition (exprimés en euros 2025)</t>
  </si>
  <si>
    <t>Efficience et FEC All GRD</t>
  </si>
  <si>
    <t>Efficience All GRD</t>
  </si>
  <si>
    <t>Efficicence hors OPS (Xi)</t>
  </si>
  <si>
    <t>% efficience/an
sur 10 ans</t>
  </si>
  <si>
    <t>AIEG</t>
  </si>
  <si>
    <t>AIESH</t>
  </si>
  <si>
    <t>ORES ELEC</t>
  </si>
  <si>
    <t>RESA ELEC</t>
  </si>
  <si>
    <t>REW</t>
  </si>
  <si>
    <t>ORES GAZ</t>
  </si>
  <si>
    <t>RESA GAZ</t>
  </si>
  <si>
    <t>FEC All GRD</t>
  </si>
  <si>
    <r>
      <t>Wallonie – CNC additionnelles [€</t>
    </r>
    <r>
      <rPr>
        <b/>
        <vertAlign val="subscript"/>
        <sz val="8"/>
        <color rgb="FFFFFFFF"/>
        <rFont val="Arial"/>
        <family val="2"/>
      </rPr>
      <t>2025</t>
    </r>
    <r>
      <rPr>
        <b/>
        <sz val="8"/>
        <color rgb="FFFFFFFF"/>
        <rFont val="Arial"/>
        <family val="2"/>
      </rPr>
      <t>]</t>
    </r>
  </si>
  <si>
    <t>Total 2025-2029</t>
  </si>
  <si>
    <t>ORES Elec</t>
  </si>
  <si>
    <t>RESA Elec</t>
  </si>
  <si>
    <t>TAB1.2</t>
  </si>
  <si>
    <t>Tableau des flux de trésorerie et analyse financière de 2019 à l'année N</t>
  </si>
  <si>
    <t>REALITE 2029</t>
  </si>
  <si>
    <t>Bénéfice (perte) de l'exercice</t>
  </si>
  <si>
    <t>CR_31.11</t>
  </si>
  <si>
    <t>Ajustement pour charges non décaissées et produits non encaissés</t>
  </si>
  <si>
    <t>CR_31,12</t>
  </si>
  <si>
    <t>Amortissements et réduction de valeur sur frais d'établissement, sur immobilisations incorporelles et corporelles</t>
  </si>
  <si>
    <t>+</t>
  </si>
  <si>
    <t>Réduction de valeur sur stocks, sur commandes en cours d'exécution et sur créances commerciales : dotation (reprise)</t>
  </si>
  <si>
    <t>Réduction de valeur sur actif cicruclant autre que stocks, commandes en cours et créances commerciale : dotations (reprises)</t>
  </si>
  <si>
    <t>Dont amortissements et RDV exceptionnels sur frais d'atablissement,  immobilisations incorporelles et corporelles</t>
  </si>
  <si>
    <t>Dont réduction de valeur sur immobilisations financières</t>
  </si>
  <si>
    <t>Dont amortissement des frais d'émission d'emprunts</t>
  </si>
  <si>
    <t>Dont reprises d'amortissements et de RDV exceptionnels sur immobilisations incorporelles et corporelles</t>
  </si>
  <si>
    <t>-</t>
  </si>
  <si>
    <t>Dont reprise de réduction de valeur sur immobilisations financières</t>
  </si>
  <si>
    <t>635/7</t>
  </si>
  <si>
    <t>?</t>
  </si>
  <si>
    <t>Provision pour risques et charges : dotation (utilisation et reprise)</t>
  </si>
  <si>
    <t>Dont provisions à caractère financier - dotations</t>
  </si>
  <si>
    <t>Dont provisions à caractère financier - utilisation et reprises</t>
  </si>
  <si>
    <t>Dont provisionpour risues et charges d'exploitation exceptionnels (dotations, utilisation)</t>
  </si>
  <si>
    <t>Dont provision pour risques et charges d'exploitation exceptionnels (dotations, utilisation)</t>
  </si>
  <si>
    <t>Dont reprise de provision pour risues et charges d'exploitation exceptionnels (dotations, utilisation)</t>
  </si>
  <si>
    <t>Dont reprise de provision pour risques et charges d'exploitation exceptionnels (dotations, utilisation)</t>
  </si>
  <si>
    <t>Dont moins-value sur réalisation d'immobilisationsi,corporemmes et corporelles</t>
  </si>
  <si>
    <t>Dont moins-value sur réalisation d'immobilisations financières</t>
  </si>
  <si>
    <t>Subsides en capital</t>
  </si>
  <si>
    <t>Transfert aux impôts différés</t>
  </si>
  <si>
    <t>Prélèvements sur impôts différés</t>
  </si>
  <si>
    <t>Ajustement pour décalage entre la comptabilisation et l'encaissement (décaissement) effectif des produits</t>
  </si>
  <si>
    <t>CR_31,20</t>
  </si>
  <si>
    <t>Variation des stocks et commandes en cours</t>
  </si>
  <si>
    <t>Stocks et commandes en cours d'exécution</t>
  </si>
  <si>
    <t>Variation des créances d'exploitation</t>
  </si>
  <si>
    <t>Créances à un an au plus</t>
  </si>
  <si>
    <t>Comptes de régularisation</t>
  </si>
  <si>
    <t>Créances à plus d'un an</t>
  </si>
  <si>
    <t>Dettes commerciales</t>
  </si>
  <si>
    <t>?????</t>
  </si>
  <si>
    <t>Acomptes reçus sur commandes</t>
  </si>
  <si>
    <t>???</t>
  </si>
  <si>
    <t>Variation des dettes salariales, sociales et fiscale</t>
  </si>
  <si>
    <t>Dettes fiscales, salariales et sociales</t>
  </si>
  <si>
    <t>Variation des comptes de régularisation du passif</t>
  </si>
  <si>
    <t>Variation des provisions et impôts différés</t>
  </si>
  <si>
    <t>Provisions et impôts différés</t>
  </si>
  <si>
    <t>CR_31,30</t>
  </si>
  <si>
    <t>Flux de trésorerie opérationnels</t>
  </si>
  <si>
    <t>CR_31.40</t>
  </si>
  <si>
    <t>Liquidité au sens large</t>
  </si>
  <si>
    <t>Placements de trésorerie</t>
  </si>
  <si>
    <t>Valeurs disponibles</t>
  </si>
  <si>
    <t>Numérateur</t>
  </si>
  <si>
    <t>Dettes à un an au plus</t>
  </si>
  <si>
    <t>Dénominateur</t>
  </si>
  <si>
    <t>Liquidité au sens strict</t>
  </si>
  <si>
    <t>Solvabilité</t>
  </si>
  <si>
    <t>Capitaux propres</t>
  </si>
  <si>
    <t>Degré d'endettement (selon méthodologie tarifaire 2025-2029 [dettes financières])</t>
  </si>
  <si>
    <t>Dettes financière à plus d'un an (170/4)</t>
  </si>
  <si>
    <t>Dettes à plus d'un an échéant dans l'année (42)</t>
  </si>
  <si>
    <t>Dettes financières(43)</t>
  </si>
  <si>
    <t>Rentabilité nette des capitaux propres après impôts</t>
  </si>
  <si>
    <t>Rentabilité brute de l'actif total avant impôts et charges des dettes</t>
  </si>
  <si>
    <t>Charges financières</t>
  </si>
  <si>
    <t>Dotations d'amortissements, de réductions de valeur et de provisions pour risques et charges</t>
  </si>
  <si>
    <t>Reprises d'amortissements, de réductions de valeur et de provisions pour risques et charges</t>
  </si>
  <si>
    <t>Moins-values sur réalistion d'actifs immobilisés</t>
  </si>
  <si>
    <t>Impôts sur le résultat (de l'exercice)</t>
  </si>
  <si>
    <t>Prélèvements sur les impôts différés</t>
  </si>
  <si>
    <t>Rentabilité nette de l'actif total avant impôts et charges des dettes</t>
  </si>
  <si>
    <t>Résultat net avant impôts (1)</t>
  </si>
  <si>
    <t>Capitaux propres (2)</t>
  </si>
  <si>
    <t>Résultat net avant impôts et coût des dettes (3)</t>
  </si>
  <si>
    <t>Actif total (4)</t>
  </si>
  <si>
    <t>Leverage</t>
  </si>
  <si>
    <t>(1)/(2)</t>
  </si>
  <si>
    <t>(3)/(4)</t>
  </si>
  <si>
    <t>Fonds de roulement net (FRN)</t>
  </si>
  <si>
    <t>Dettes à plus d'un an</t>
  </si>
  <si>
    <t>Frais d'établissements</t>
  </si>
  <si>
    <t>Actifs immobilisés</t>
  </si>
  <si>
    <t>Besoin en fonds de roulement (BFR)</t>
  </si>
  <si>
    <t>Comptes de régularisation Actif (490/1)</t>
  </si>
  <si>
    <t>Dettes à plus d'un an échéant dans l'année</t>
  </si>
  <si>
    <t>Autres dettes</t>
  </si>
  <si>
    <t>Comptes de régularisation Passif (492/3)</t>
  </si>
  <si>
    <t>Trésorerie nette</t>
  </si>
  <si>
    <t>Fonds de roulement net</t>
  </si>
  <si>
    <t>Besoin en fonds de roulement</t>
  </si>
  <si>
    <t>Valeur ajoutée</t>
  </si>
  <si>
    <t>Chiffre d'affaires</t>
  </si>
  <si>
    <t>En-cours de fabrication, produits finis et commandes en cours d'exécution : augmentation (réduction)</t>
  </si>
  <si>
    <t>Production immobilisée</t>
  </si>
  <si>
    <t>Autres produits d'exploitation</t>
  </si>
  <si>
    <t>Dont Subsides d'exploitation….</t>
  </si>
  <si>
    <t>TAB3.0</t>
  </si>
  <si>
    <t>Recalcul du budgets des couûts contrôlables sur base de l'indexation réelle (ex-post)</t>
  </si>
  <si>
    <t>RECALCUL MONTANT MAXIMUM CHARGES NETTES CONTRÔLABLES AUTRES- BUDGET 2025 - 2029 indexé ex-post</t>
  </si>
  <si>
    <t>Recaclul pour les GRD ayant opté pour le montant maximum</t>
  </si>
  <si>
    <t>Recaclul pour les GRD ayant opté budget propre</t>
  </si>
  <si>
    <t>Charges nettes contrôlables autres - réalité 2019</t>
  </si>
  <si>
    <t>Budget 2025</t>
  </si>
  <si>
    <t>Budget 2026</t>
  </si>
  <si>
    <t>Budget 2027</t>
  </si>
  <si>
    <t>Budget 2028</t>
  </si>
  <si>
    <t>Budget 2029</t>
  </si>
  <si>
    <t>Dotations (+)/Reprises (-) de provision - réalité 2019</t>
  </si>
  <si>
    <t>Proposition du GRD</t>
  </si>
  <si>
    <t>Charges nettes contrôlables autres après déduction des provisions - réalité 2019</t>
  </si>
  <si>
    <t>Charges nettes contrôlables hors OSP autres - réalité 2020</t>
  </si>
  <si>
    <t>Budget recalculé</t>
  </si>
  <si>
    <t>Dotations (+)/Reprises (-) de provision - réalité 2020</t>
  </si>
  <si>
    <t>Charges nettes contrôlables autres après déduction des provisions - réalité 2020</t>
  </si>
  <si>
    <t>Solde indexation</t>
  </si>
  <si>
    <t>Charges nettes contrôlables autres - réalité 2021</t>
  </si>
  <si>
    <t>Dotations (+)/Reprises (-) de provision - réalité 2021</t>
  </si>
  <si>
    <t>Charges nettes contrôlables autres après déduction des provisions - réalité 2021</t>
  </si>
  <si>
    <t>Charges nettes contrôlables autres- réalité 2022</t>
  </si>
  <si>
    <t>Dotations (+)/Reprises (-) de provision - réalité 2022</t>
  </si>
  <si>
    <t>Charges nettes contrôlables autres après déduction des provisions - réalité 2022</t>
  </si>
  <si>
    <t>Indice santé - réalité 2020</t>
  </si>
  <si>
    <t>Indice santé - réalité 2021</t>
  </si>
  <si>
    <t>Indice santé - réalité 2022</t>
  </si>
  <si>
    <t>Charges nettes contrôlables autres - réalité 2019 indexée jusque 2022</t>
  </si>
  <si>
    <t>Charges nettes contrôlables autres - réalité 2020 indexée jusque 2022</t>
  </si>
  <si>
    <t>Charges nettes contrôlables autres  - réalité 2021 indexée jusque 2022</t>
  </si>
  <si>
    <t>Moyenne charges nettes contrôlables autres - réalité 2019 à 2022</t>
  </si>
  <si>
    <t>Indice santé - Réel 2023</t>
  </si>
  <si>
    <t>Indice santé - Réel 2024</t>
  </si>
  <si>
    <t>Indice santé - Réel 2025</t>
  </si>
  <si>
    <t>Moyenne charges nettes contrôlables autres - réalité 19-22 indexée jusque 2025</t>
  </si>
  <si>
    <t>Coûts additionnels de transition 2025</t>
  </si>
  <si>
    <t>Montant maximum des charges nettes contrôlables autres - budget 2025</t>
  </si>
  <si>
    <t>Indice santé - réel 2026</t>
  </si>
  <si>
    <t>Coûts additionnels de transition 2026</t>
  </si>
  <si>
    <t>Coûts additionnels de transition 2026 indexés</t>
  </si>
  <si>
    <t>Montant maximum des charges nettes contrôlables autres - budget 2026</t>
  </si>
  <si>
    <t>Indice santé - réel 2027</t>
  </si>
  <si>
    <t>Coûts additionnels de transition 2027</t>
  </si>
  <si>
    <t>Coûts additionnels de transition 2027 indexés</t>
  </si>
  <si>
    <t>Montant maximum des charges nettes contrôlables autres - budget 2027</t>
  </si>
  <si>
    <t>Indice santé - réel 2028</t>
  </si>
  <si>
    <t>Coûts additionnels de transition 2028</t>
  </si>
  <si>
    <t>Coûts additionnels de transition 2028 indexés</t>
  </si>
  <si>
    <t>Montant maximum des charges nettes contrôlables autres - budget 2028</t>
  </si>
  <si>
    <t>Indice santé - réel 2029</t>
  </si>
  <si>
    <t>Coûts additionnels de transition 2029</t>
  </si>
  <si>
    <t>Coûts additionnels de transition 2029 indexés</t>
  </si>
  <si>
    <t>Montant maximum des charges nettes contrôlables autres - budget 2029</t>
  </si>
  <si>
    <t>L'écart relatif à l'indexation pour budget = maximum</t>
  </si>
  <si>
    <t>Montant maximum des charges nettes contrôlables autres budgétées (ex ante)</t>
  </si>
  <si>
    <t>Montant maximum des charges nettes contrôlables autres recaclulées (ex post)</t>
  </si>
  <si>
    <t>RECALCUL MONTANTS MAXIMUM DES COUTS CONTRÔLABLES OSP - BUDGET 2025 - 2029 indexé ex-post</t>
  </si>
  <si>
    <t>Charges nettes contrôlables OSP - réalité 2019</t>
  </si>
  <si>
    <t>Charges nettes contrôlables OSP - réalité 2020</t>
  </si>
  <si>
    <t>Charges nettes contrôlables OSP - réalité 2021</t>
  </si>
  <si>
    <t>Charges nettes contrôlables OSP - réalité 2022</t>
  </si>
  <si>
    <t>Budget recaclulé</t>
  </si>
  <si>
    <t>Charges nettes contrôlables OSP  - réalité 2019 indexées jusque 2022</t>
  </si>
  <si>
    <t>Charges nettes contrôlables OSP  - réalité 2020 indexées jusque 2022</t>
  </si>
  <si>
    <t>Charges nettes contrôlables OSP  - réalité 2021 indexées jusque 2022</t>
  </si>
  <si>
    <t>Moyenne charges nettes contrôlables hors OSP - réalité 2019 à 2022</t>
  </si>
  <si>
    <t>Moyenne charges nettes contrôlables OSP - réalité 19-22 indexées jusque 2025</t>
  </si>
  <si>
    <t>Montant maximum des charges nettes contrôlables OSP - budget 2026</t>
  </si>
  <si>
    <t>Montant maximum des charges nettes contrôlables OSP - budget 2027</t>
  </si>
  <si>
    <t>Montant maximum des charges nettes contrôlables OSP - budget 2028</t>
  </si>
  <si>
    <t>Montant maximum des charges nettes contrôlables OSP - budget 2029</t>
  </si>
  <si>
    <t>L'écart relatif à l'indexation OSP pour budget = maximum</t>
  </si>
  <si>
    <t>Montant maximum des charges nettes contrôlables OSP budgétées (ex ante)</t>
  </si>
  <si>
    <t>Montant maximum des charges nettes contrôlables OSP recaclulées (ex post)</t>
  </si>
  <si>
    <t>RECALCUL MONTANTS MAXIMUM DES CHARGES CONTRÔLABLES RELATIVES AUX IMMOBILISATIONS - BUDGET 2025 - 2029 indexé ex-post</t>
  </si>
  <si>
    <t>Charges nettes relatives aux immobilisations - réalité 2019</t>
  </si>
  <si>
    <t>Charges nettes relatives aux immobilisations - réalité 2020</t>
  </si>
  <si>
    <t>Charges nettes relatives aux immobilisations - réalité 2021</t>
  </si>
  <si>
    <t>Charges nettes relatives aux immobilisations - réalité 2022</t>
  </si>
  <si>
    <t>Charges nettes relatives aux immobilisations  - réalité 2019 indexées jusque 2022</t>
  </si>
  <si>
    <t>Charges nettes relatives aux immobilisations  - réalité 2020 indexées jusque 2022</t>
  </si>
  <si>
    <t>Charges nettes relatives aux immobilisations  - réalité 2021 indexées jusque 2022</t>
  </si>
  <si>
    <t>Moyenne charges nettes relatives aux immobilisations - réalité 2019 à 2022</t>
  </si>
  <si>
    <t>Moyenne charges nettes relatives aux immobilisations - réalité 19-22 indexée jusque 2025</t>
  </si>
  <si>
    <t>L'écart relatif à l'indexation CNI pour budget = maximum</t>
  </si>
  <si>
    <t>Montant maximum des charges nettes contrôlables CNI budgétées (ex ante)</t>
  </si>
  <si>
    <t>Montant maximum des charges nettes contrôlables CNI recaclulées (ex post)</t>
  </si>
  <si>
    <t>TAB5.9</t>
  </si>
  <si>
    <t>Montants définitivement non recouvrés par le GRD à la suite d’une faillite ou d’une réorganisation judiciaire d’un fournisseur</t>
  </si>
  <si>
    <t>Nom du fournisseur</t>
  </si>
  <si>
    <t>Date de la faillite ou réorganisation judiciaire</t>
  </si>
  <si>
    <t>Soldde régulatoire</t>
  </si>
  <si>
    <t>Date</t>
  </si>
  <si>
    <t>Analyse financière / TAB1.2</t>
  </si>
  <si>
    <r>
      <t xml:space="preserve">Le gestionnaire de réseau de distribution explique et justifie les principales variations de ses ratios financiers </t>
    </r>
    <r>
      <rPr>
        <b/>
        <u/>
        <sz val="8"/>
        <color theme="1"/>
        <rFont val="Trebuchet MS"/>
        <family val="2"/>
      </rPr>
      <t>et</t>
    </r>
    <r>
      <rPr>
        <sz val="8"/>
        <color theme="1"/>
        <rFont val="Trebuchet MS"/>
        <family val="2"/>
      </rPr>
      <t xml:space="preserve"> il décrit les mesures de gestion du risque de liquidité et du risque financier qu'il a mis en place. 
En cas de dégradation des ratios financiers, le gestionnaire de réseau de distribution décrit les mesures mises en oeuvre pour améliorer ces ratios et sa situation financière.
Enfin, le gestionnaire de réseau de distribution détaille précisémment l'usage fait des liquidités perçues par les tarifs, les emprunts, le réinvestissement dans le réseau, etc… En cas de trésorerie négative, le gestionnaire de réseau de distribution décrit les mesures mises en oeuvre pour revenir à une trésorerie positive.
En cas de trésorerie négative, le gestionnaire de réseau de distrbution explique et justifie précisément cette trésorerie négative.</t>
    </r>
  </si>
  <si>
    <t>Annexe 35</t>
  </si>
  <si>
    <t>Annexe 23</t>
  </si>
  <si>
    <t>Les factures et notes de crédit émises par la société FeReSO ou d'autres sociétés dans le cadre du processus de réconciliation justifiant les coûts/produits</t>
  </si>
  <si>
    <t>TAB 5.9</t>
  </si>
  <si>
    <t>Les documents officiels (attestation de non-recouvrement émise par le curateur, décompte de l’huissier, etc) attestant de la faillite ou de la réorganisation judiciaire d'unfournisseur ET la démonstration du GRD qu’il a préalablement bien strictement appliqué tous les moyens de contrôle mis à sa disposition, notamment les dispositions prévues dans le contrat d’accès, qui lui permettent de sécuriser (garanties bancaires, lettre de confort…) et de recouvrer sa créance (rappel, mise en demeure, citation…).</t>
  </si>
  <si>
    <t>Tableau des flux de trésorerie et analyse financière</t>
  </si>
  <si>
    <t>Ce tableau présente le tableau des flux de trésorerie et les ratios financiers du gestionnaire de réseau de distribution. Les chiffres repris au niveau de la société/intercommunale doivent correspondre aux comptes annuels publiés à la Banque Nationale de Belgique. 
En ce qui concerne ORES, les chiffres repris seront les comptes consolidés d'ORES Assets MAIS ORES expliquera et justifiera les différences constatées entres ces chiffres et ceux des de la société/intercommunale rapportés dans le cadre du présent modèle de rapport (la CWaPE peut en effet faire ce lien pour les autres gestionnaires de réseau de distribution présentant les chiffres de la société/intercommunale par activité et réconciliés aux compte BNB)</t>
  </si>
  <si>
    <t>Ce tableau recalcule les montants budgétés ex-post en appliquant l'indice santé réel de l'année N aux budgets ex-ante déterminés sur base des indices santé prévisionnel 2023 à 2029 à la date de dépôt du revenu autorisé.
Une distinction est faite dans le cas où les budgets des coûts contrôlables des années 2025 à 2029 calculés ex-ante correspondent aux montants maximaux déterminés par la méthodologie tarifire 2025-2029 et dans le cas où les budgets des coûts contrôlables des années 2025 à 2029 calculés ex-ante sont inférieurs aux montants maximaux déterminés par la méthodologie tarifire 2025-2029.</t>
  </si>
  <si>
    <r>
      <t>Ce tableau rapporte les montants supportés par le GRD en cas de faillaite ou de réorganisation judiciaire d'un fournisseur pour autant que le GRD apporte la prevue de faillite ou réorganisation judiciaire et que tous les moyens de contrôle ont effectivement été mis en place.</t>
    </r>
    <r>
      <rPr>
        <sz val="8"/>
        <color rgb="FF0070C0"/>
        <rFont val="Trebuchet MS"/>
        <family val="2"/>
      </rPr>
      <t xml:space="preserve"> Le GRD renseigne les charges de l'année en précisant le fournisseur concerné et la date de faillite</t>
    </r>
  </si>
  <si>
    <t>1° A compléter
2° Justifier (cfr annexe 30)</t>
  </si>
  <si>
    <t>Révision du budget ex-ante sur base des indices réels (solde régulatoire)</t>
  </si>
  <si>
    <t>Le GRD modifiera la formule s'il a opté pour un budget inférieur aux montants maximaux!</t>
  </si>
  <si>
    <t>Soldes régulatoires déjà affectés précédemment</t>
  </si>
  <si>
    <t>Solde régulatoire budget à l'indice santé réel</t>
  </si>
  <si>
    <t>Récapitulatif des Bonus/Malus de l'année N</t>
  </si>
  <si>
    <t xml:space="preserve">Charges émanant de factures émises par la société FeReSO ou d'autres sociétés dans le cadre du processus de réconciliation </t>
  </si>
  <si>
    <t xml:space="preserve">Charges et produits émanant de factures et de notes de crédit émises par la société FeReSO ou d'autres sociétés dans le cadre du processus de réconciliation </t>
  </si>
  <si>
    <t xml:space="preserve">Charges émanant de factures émises par la société FeReSO ou d'autrs sociétés dans le cadre du processus de réconciliation </t>
  </si>
  <si>
    <t>Charges et produits non-contrôlables Réels 31/12/N - Hors OSP</t>
  </si>
  <si>
    <t>Charges et produits non-contrôlables Budget 31/12/N-1 - Hors OSP</t>
  </si>
  <si>
    <t>Charges et produits non-contrôlables Budget 31/12/N-1 - OSP</t>
  </si>
  <si>
    <t>Charges et produits non-contrôlables Réels 31/12/N - OSP</t>
  </si>
  <si>
    <t>Marge Bénéficiaire Equitable Budget 31/12/N-1</t>
  </si>
  <si>
    <t>Marge Bénéficiaire Equitable Réelle 31/12/N</t>
  </si>
  <si>
    <t>Dont corrections TAB9 :</t>
  </si>
  <si>
    <t>* en cas de bonus, l'impôt sur le bonus est déduit de la charge fiscale calculée pour l'activité régulée</t>
  </si>
  <si>
    <t xml:space="preserve">Charge fiscale résultant de l'application de l'impôt des sociétés* </t>
  </si>
  <si>
    <t>Bonus 2025</t>
  </si>
  <si>
    <t>Annexe 36</t>
  </si>
  <si>
    <t>Annexe 13 à la méthodologie tarifaire 2025-2029 : Modèle de rapport de suivi des indicaterus qualité</t>
  </si>
  <si>
    <t>Charges nettes contrôlables hors OSP Réelles 31/12/N-1</t>
  </si>
  <si>
    <t>Charges nettes contrôlables hors OSP Réelles 31/12/N</t>
  </si>
  <si>
    <t>Charges nettes contrôlables OSP Rélles 31/12/N-1</t>
  </si>
  <si>
    <t>Charges nettes contrôlables OSP Réelles 31/12/N</t>
  </si>
  <si>
    <t>2029 - 2028</t>
  </si>
  <si>
    <t>Réalité 2029</t>
  </si>
  <si>
    <t>Charges et produits non-contrôlables Réels 31/12/N-1 - Hors OSP</t>
  </si>
  <si>
    <t>Charges et produits non-contrôlables Réels 31/12/N-1 - OSP</t>
  </si>
  <si>
    <t>Chiffre d'affaires (signe négatif) réels 31/12/&gt;N-1</t>
  </si>
  <si>
    <t>Chiffre d'affaires (signe négatif) réels 31/12/N</t>
  </si>
  <si>
    <t xml:space="preserve">Ecart entre le budget et la réalité relatif aux charges émanant de factures émises par la société FeReSO ou d'autres sociétés dans le cadre du processus de réconciliation </t>
  </si>
  <si>
    <t>Charges nettes contrôlables autres</t>
  </si>
  <si>
    <t>Charges nettes contrôlables relatives aux obligations de service public</t>
  </si>
  <si>
    <t>Charges nettes contrôlables relatives aux immobilisations</t>
  </si>
  <si>
    <r>
      <t xml:space="preserve">Ce tableau détermine l'écart relatif à la charge fiscale résultant de l'application de l'impôt des sociétés sur le résultat de l'activité régulée.  </t>
    </r>
    <r>
      <rPr>
        <sz val="8"/>
        <color rgb="FF0070C0"/>
        <rFont val="Trebuchet MS"/>
        <family val="2"/>
      </rPr>
      <t>Le GRD renseigne le montant du résultat net, des dépenses non admises, du calcul des intérêts notionnels déductibles pour les années N à N-4, le bonus de l'année, le cas échéant. Il renseigne également les données budgétaires de l'année N</t>
    </r>
    <r>
      <rPr>
        <sz val="8"/>
        <rFont val="Trebuchet MS"/>
        <family val="2"/>
      </rPr>
      <t>. La charge fiscale qui exclut l'impot sur le bonus est calculée automatiquement.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</si>
</sst>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 #,##0.00\ &quot;€&quot;_-;\-* #,##0.00\ &quot;€&quot;_-;_-* &quot;-&quot;??\ &quot;€&quot;_-;_-@_-"/>
    <numFmt numFmtId="43" formatCode="_-* #,##0.00_-;\-* #,##0.00_-;_-* &quot;-&quot;??_-;_-@_-"/>
    <numFmt numFmtId="164" formatCode="_ * #,##0.00_ ;_ * \-#,##0.00_ ;_ * &quot;-&quot;??_ ;_ @_ "/>
    <numFmt numFmtId="165" formatCode="#,##0.00000000"/>
    <numFmt numFmtId="166" formatCode="0.0000%"/>
    <numFmt numFmtId="167" formatCode="0.000%"/>
    <numFmt numFmtId="168" formatCode="_-* #,##0\ [$€-80C]_-;\-* #,##0\ [$€-80C]_-;_-* &quot;-&quot;??\ [$€-80C]_-;_-@_-"/>
    <numFmt numFmtId="169" formatCode="#,##0.0"/>
    <numFmt numFmtId="170" formatCode="_-* #,##0.00\ [$€-80C]_-;\-* #,##0.00\ [$€-80C]_-;_-* &quot;-&quot;??\ [$€-80C]_-;_-@_-"/>
    <numFmt numFmtId="171" formatCode="_-* #,##0_-;\-* #,##0_-;_-* &quot;-&quot;??_-;_-@_-"/>
    <numFmt numFmtId="172" formatCode="0.00000%"/>
    <numFmt numFmtId="173" formatCode="#,##0.0000"/>
  </numFmts>
  <fonts count="60" x14ac:knownFonts="1">
    <font>
      <sz val="8"/>
      <color theme="1"/>
      <name val="Trebuchet MS"/>
      <family val="2"/>
    </font>
    <font>
      <sz val="11"/>
      <color theme="1"/>
      <name val="Calibri"/>
      <family val="2"/>
      <scheme val="minor"/>
    </font>
    <font>
      <sz val="11"/>
      <color theme="1"/>
      <name val="Calibri"/>
      <family val="2"/>
      <scheme val="minor"/>
    </font>
    <font>
      <sz val="10"/>
      <color theme="1"/>
      <name val="Trebuchet MS"/>
      <family val="2"/>
    </font>
    <font>
      <sz val="11"/>
      <color theme="1"/>
      <name val="Calibri"/>
      <family val="2"/>
      <scheme val="minor"/>
    </font>
    <font>
      <sz val="10"/>
      <color theme="1"/>
      <name val="Trebuchet MS"/>
      <family val="2"/>
    </font>
    <font>
      <sz val="10"/>
      <color theme="1"/>
      <name val="Trebuchet MS"/>
      <family val="2"/>
    </font>
    <font>
      <sz val="11"/>
      <color theme="1"/>
      <name val="Calibri"/>
      <family val="2"/>
      <scheme val="minor"/>
    </font>
    <font>
      <b/>
      <sz val="11"/>
      <color theme="1"/>
      <name val="Calibri"/>
      <family val="2"/>
      <scheme val="minor"/>
    </font>
    <font>
      <sz val="11"/>
      <color theme="0"/>
      <name val="Calibri"/>
      <family val="2"/>
      <scheme val="minor"/>
    </font>
    <font>
      <sz val="8"/>
      <color theme="0"/>
      <name val="Trebuchet MS"/>
      <family val="2"/>
    </font>
    <font>
      <sz val="8"/>
      <color theme="1"/>
      <name val="Trebuchet MS"/>
      <family val="2"/>
    </font>
    <font>
      <sz val="10"/>
      <color theme="1"/>
      <name val="Trebuchet MS"/>
      <family val="2"/>
    </font>
    <font>
      <b/>
      <sz val="8"/>
      <color theme="0"/>
      <name val="Trebuchet MS"/>
      <family val="2"/>
    </font>
    <font>
      <u/>
      <sz val="10"/>
      <color theme="10"/>
      <name val="Trebuchet MS"/>
      <family val="2"/>
    </font>
    <font>
      <sz val="10"/>
      <color theme="0"/>
      <name val="Trebuchet MS"/>
      <family val="2"/>
    </font>
    <font>
      <b/>
      <sz val="16"/>
      <color theme="0"/>
      <name val="Trebuchet MS"/>
      <family val="2"/>
    </font>
    <font>
      <i/>
      <sz val="8"/>
      <color theme="4"/>
      <name val="Trebuchet MS"/>
      <family val="2"/>
    </font>
    <font>
      <sz val="10"/>
      <color rgb="FF9C6500"/>
      <name val="Trebuchet MS"/>
      <family val="2"/>
    </font>
    <font>
      <b/>
      <i/>
      <sz val="8"/>
      <color theme="5"/>
      <name val="Trebuchet MS"/>
      <family val="2"/>
    </font>
    <font>
      <sz val="8"/>
      <color theme="1"/>
      <name val="Calibri"/>
      <family val="2"/>
    </font>
    <font>
      <b/>
      <sz val="8"/>
      <color theme="1"/>
      <name val="Calibri"/>
      <family val="2"/>
    </font>
    <font>
      <sz val="8"/>
      <color theme="1"/>
      <name val="Times New Roman"/>
      <family val="1"/>
    </font>
    <font>
      <sz val="8"/>
      <name val="Trebuchet MS"/>
      <family val="2"/>
    </font>
    <font>
      <sz val="16"/>
      <color theme="0"/>
      <name val="Trebuchet MS"/>
      <family val="2"/>
    </font>
    <font>
      <b/>
      <sz val="8"/>
      <color theme="1"/>
      <name val="Trebuchet MS"/>
      <family val="2"/>
    </font>
    <font>
      <sz val="8"/>
      <color theme="1"/>
      <name val="Calibri"/>
      <family val="2"/>
      <scheme val="minor"/>
    </font>
    <font>
      <i/>
      <sz val="8"/>
      <color theme="1"/>
      <name val="Trebuchet MS"/>
      <family val="2"/>
    </font>
    <font>
      <b/>
      <i/>
      <sz val="8"/>
      <color rgb="FFFF0000"/>
      <name val="Trebuchet MS"/>
      <family val="2"/>
    </font>
    <font>
      <sz val="10"/>
      <name val="Arial"/>
      <family val="2"/>
    </font>
    <font>
      <sz val="8"/>
      <color rgb="FF002060"/>
      <name val="Calibri"/>
      <family val="2"/>
      <scheme val="minor"/>
    </font>
    <font>
      <vertAlign val="subscript"/>
      <sz val="11"/>
      <color theme="1"/>
      <name val="Calibri"/>
      <family val="2"/>
      <scheme val="minor"/>
    </font>
    <font>
      <b/>
      <vertAlign val="subscript"/>
      <sz val="11"/>
      <color theme="1"/>
      <name val="Calibri"/>
      <family val="2"/>
      <scheme val="minor"/>
    </font>
    <font>
      <b/>
      <u/>
      <sz val="11"/>
      <color theme="1"/>
      <name val="Calibri"/>
      <family val="2"/>
      <scheme val="minor"/>
    </font>
    <font>
      <sz val="10"/>
      <color theme="1"/>
      <name val="Calibri"/>
      <family val="2"/>
    </font>
    <font>
      <sz val="8"/>
      <color theme="0"/>
      <name val="Calibri"/>
      <family val="2"/>
      <scheme val="minor"/>
    </font>
    <font>
      <i/>
      <sz val="8"/>
      <name val="Trebuchet MS"/>
      <family val="2"/>
    </font>
    <font>
      <sz val="10"/>
      <color theme="1"/>
      <name val="Arial"/>
      <family val="2"/>
    </font>
    <font>
      <b/>
      <u/>
      <sz val="8"/>
      <color theme="1"/>
      <name val="Trebuchet MS"/>
      <family val="2"/>
    </font>
    <font>
      <i/>
      <sz val="8"/>
      <color rgb="FFFF0000"/>
      <name val="Trebuchet MS"/>
      <family val="2"/>
    </font>
    <font>
      <b/>
      <sz val="8"/>
      <color rgb="FFFF0000"/>
      <name val="Trebuchet MS"/>
      <family val="2"/>
    </font>
    <font>
      <b/>
      <sz val="8"/>
      <name val="Trebuchet MS"/>
      <family val="2"/>
    </font>
    <font>
      <sz val="8"/>
      <color rgb="FFFF0000"/>
      <name val="Trebuchet MS"/>
      <family val="2"/>
    </font>
    <font>
      <sz val="8"/>
      <color rgb="FFFFFFFF"/>
      <name val="Trebuchet MS"/>
      <family val="2"/>
    </font>
    <font>
      <sz val="16"/>
      <name val="Trebuchet MS"/>
      <family val="2"/>
    </font>
    <font>
      <sz val="11"/>
      <name val="Calibri"/>
      <family val="2"/>
      <scheme val="minor"/>
    </font>
    <font>
      <sz val="12"/>
      <color theme="0"/>
      <name val="Calibri"/>
      <family val="2"/>
      <scheme val="minor"/>
    </font>
    <font>
      <sz val="8"/>
      <color rgb="FF0070C0"/>
      <name val="Trebuchet MS"/>
      <family val="2"/>
    </font>
    <font>
      <b/>
      <sz val="11"/>
      <color theme="0"/>
      <name val="Calibri"/>
      <family val="2"/>
      <scheme val="minor"/>
    </font>
    <font>
      <b/>
      <sz val="8"/>
      <color rgb="FFFFFFFF"/>
      <name val="Arial"/>
      <family val="2"/>
    </font>
    <font>
      <b/>
      <vertAlign val="subscript"/>
      <sz val="8"/>
      <color rgb="FFFFFFFF"/>
      <name val="Arial"/>
      <family val="2"/>
    </font>
    <font>
      <b/>
      <sz val="8"/>
      <color rgb="FFC00000"/>
      <name val="Arial"/>
      <family val="2"/>
    </font>
    <font>
      <b/>
      <sz val="8"/>
      <color rgb="FF000000"/>
      <name val="Arial"/>
      <family val="2"/>
    </font>
    <font>
      <sz val="8"/>
      <color rgb="FF000000"/>
      <name val="Arial"/>
      <family val="2"/>
    </font>
    <font>
      <b/>
      <sz val="8"/>
      <color rgb="FFCB100A"/>
      <name val="Arial"/>
      <family val="2"/>
    </font>
    <font>
      <b/>
      <sz val="11"/>
      <name val="Calibri"/>
      <family val="2"/>
      <scheme val="minor"/>
    </font>
    <font>
      <i/>
      <sz val="8"/>
      <color theme="1"/>
      <name val="Calibri"/>
      <family val="2"/>
      <scheme val="minor"/>
    </font>
    <font>
      <b/>
      <i/>
      <sz val="8"/>
      <color theme="0"/>
      <name val="Calibri"/>
      <family val="2"/>
      <scheme val="minor"/>
    </font>
    <font>
      <b/>
      <sz val="12"/>
      <color theme="1"/>
      <name val="Trebuchet MS"/>
      <family val="2"/>
    </font>
    <font>
      <b/>
      <sz val="12"/>
      <color theme="0"/>
      <name val="Trebuchet MS"/>
      <family val="2"/>
    </font>
  </fonts>
  <fills count="33">
    <fill>
      <patternFill patternType="none"/>
    </fill>
    <fill>
      <patternFill patternType="gray125"/>
    </fill>
    <fill>
      <patternFill patternType="solid">
        <fgColor rgb="FFFFEB9C"/>
      </patternFill>
    </fill>
    <fill>
      <patternFill patternType="solid">
        <fgColor theme="4"/>
      </patternFill>
    </fill>
    <fill>
      <patternFill patternType="solid">
        <fgColor theme="5"/>
      </patternFill>
    </fill>
    <fill>
      <patternFill patternType="solid">
        <fgColor theme="5" tint="0.79998168889431442"/>
        <bgColor indexed="65"/>
      </patternFill>
    </fill>
    <fill>
      <patternFill patternType="solid">
        <fgColor theme="7"/>
      </patternFill>
    </fill>
    <fill>
      <patternFill patternType="solid">
        <fgColor theme="7" tint="0.79998168889431442"/>
        <bgColor indexed="65"/>
      </patternFill>
    </fill>
    <fill>
      <patternFill patternType="solid">
        <fgColor theme="5"/>
        <bgColor indexed="64"/>
      </patternFill>
    </fill>
    <fill>
      <patternFill patternType="solid">
        <fgColor theme="0"/>
        <bgColor indexed="64"/>
      </patternFill>
    </fill>
    <fill>
      <patternFill patternType="solid">
        <fgColor theme="5" tint="0.79998168889431442"/>
        <bgColor indexed="64"/>
      </patternFill>
    </fill>
    <fill>
      <patternFill patternType="darkUp">
        <fgColor theme="5"/>
        <bgColor theme="0"/>
      </patternFill>
    </fill>
    <fill>
      <patternFill patternType="solid">
        <fgColor theme="7"/>
        <bgColor indexed="64"/>
      </patternFill>
    </fill>
    <fill>
      <patternFill patternType="solid">
        <fgColor theme="5" tint="0.59999389629810485"/>
        <bgColor indexed="65"/>
      </patternFill>
    </fill>
    <fill>
      <patternFill patternType="solid">
        <fgColor theme="7" tint="0.79998168889431442"/>
        <bgColor indexed="64"/>
      </patternFill>
    </fill>
    <fill>
      <patternFill patternType="solid">
        <fgColor theme="9" tint="-0.249977111117893"/>
        <bgColor indexed="64"/>
      </patternFill>
    </fill>
    <fill>
      <patternFill patternType="solid">
        <fgColor theme="9" tint="-9.9978637043366805E-2"/>
        <bgColor indexed="64"/>
      </patternFill>
    </fill>
    <fill>
      <patternFill patternType="solid">
        <fgColor theme="6" tint="0.59999389629810485"/>
        <bgColor indexed="64"/>
      </patternFill>
    </fill>
    <fill>
      <patternFill patternType="solid">
        <fgColor rgb="FF126F7D"/>
        <bgColor rgb="FFFFFFFF"/>
      </patternFill>
    </fill>
    <fill>
      <patternFill patternType="solid">
        <fgColor rgb="FF076F7E"/>
        <bgColor indexed="64"/>
      </patternFill>
    </fill>
    <fill>
      <patternFill patternType="solid">
        <fgColor rgb="FF126F7D"/>
        <bgColor indexed="64"/>
      </patternFill>
    </fill>
    <fill>
      <patternFill patternType="solid">
        <fgColor rgb="FFBEEFF5"/>
        <bgColor rgb="FFFFFFFF"/>
      </patternFill>
    </fill>
    <fill>
      <patternFill patternType="lightDown">
        <bgColor theme="0"/>
      </patternFill>
    </fill>
    <fill>
      <patternFill patternType="solid">
        <fgColor rgb="FFCB100A"/>
        <bgColor indexed="64"/>
      </patternFill>
    </fill>
    <fill>
      <patternFill patternType="solid">
        <fgColor rgb="FF750A08"/>
        <bgColor indexed="64"/>
      </patternFill>
    </fill>
    <fill>
      <patternFill patternType="solid">
        <fgColor rgb="FFF2F2F2"/>
        <bgColor indexed="64"/>
      </patternFill>
    </fill>
    <fill>
      <patternFill patternType="solid">
        <fgColor rgb="FFF6F5E6"/>
        <bgColor indexed="64"/>
      </patternFill>
    </fill>
    <fill>
      <patternFill patternType="solid">
        <fgColor rgb="FFFFFFFF"/>
        <bgColor indexed="64"/>
      </patternFill>
    </fill>
    <fill>
      <patternFill patternType="solid">
        <fgColor rgb="FFFFFF00"/>
        <bgColor indexed="64"/>
      </patternFill>
    </fill>
    <fill>
      <patternFill patternType="solid">
        <fgColor rgb="FF0B6C7C"/>
        <bgColor indexed="64"/>
      </patternFill>
    </fill>
    <fill>
      <patternFill patternType="solid">
        <fgColor rgb="FFF18700"/>
        <bgColor indexed="64"/>
      </patternFill>
    </fill>
    <fill>
      <patternFill patternType="solid">
        <fgColor rgb="FF7ACCEE"/>
        <bgColor indexed="64"/>
      </patternFill>
    </fill>
    <fill>
      <patternFill patternType="solid">
        <fgColor theme="2"/>
        <bgColor indexed="64"/>
      </patternFill>
    </fill>
  </fills>
  <borders count="112">
    <border>
      <left/>
      <right/>
      <top/>
      <bottom/>
      <diagonal/>
    </border>
    <border>
      <left style="medium">
        <color theme="5"/>
      </left>
      <right/>
      <top/>
      <bottom/>
      <diagonal/>
    </border>
    <border>
      <left style="medium">
        <color theme="5"/>
      </left>
      <right style="thin">
        <color theme="0"/>
      </right>
      <top style="thin">
        <color theme="0"/>
      </top>
      <bottom/>
      <diagonal/>
    </border>
    <border>
      <left style="medium">
        <color theme="5"/>
      </left>
      <right/>
      <top/>
      <bottom style="thin">
        <color theme="0"/>
      </bottom>
      <diagonal/>
    </border>
    <border>
      <left style="thin">
        <color theme="0"/>
      </left>
      <right style="thin">
        <color theme="0"/>
      </right>
      <top/>
      <bottom/>
      <diagonal/>
    </border>
    <border>
      <left style="dashDot">
        <color theme="5"/>
      </left>
      <right style="dashDot">
        <color theme="5"/>
      </right>
      <top style="dashDot">
        <color theme="5"/>
      </top>
      <bottom style="dashDot">
        <color theme="5"/>
      </bottom>
      <diagonal/>
    </border>
    <border>
      <left/>
      <right style="thin">
        <color theme="0"/>
      </right>
      <top/>
      <bottom/>
      <diagonal/>
    </border>
    <border>
      <left style="thin">
        <color theme="0"/>
      </left>
      <right/>
      <top/>
      <bottom/>
      <diagonal/>
    </border>
    <border>
      <left style="thin">
        <color theme="0"/>
      </left>
      <right/>
      <top style="medium">
        <color theme="5"/>
      </top>
      <bottom style="thin">
        <color theme="0"/>
      </bottom>
      <diagonal/>
    </border>
    <border>
      <left style="dashDot">
        <color theme="5"/>
      </left>
      <right style="dashDot">
        <color theme="5"/>
      </right>
      <top style="dashDot">
        <color theme="5"/>
      </top>
      <bottom/>
      <diagonal/>
    </border>
    <border>
      <left style="medium">
        <color theme="5"/>
      </left>
      <right/>
      <top style="medium">
        <color theme="5"/>
      </top>
      <bottom style="medium">
        <color theme="5"/>
      </bottom>
      <diagonal/>
    </border>
    <border>
      <left style="medium">
        <color theme="5"/>
      </left>
      <right style="thin">
        <color theme="0"/>
      </right>
      <top style="medium">
        <color theme="5"/>
      </top>
      <bottom/>
      <diagonal/>
    </border>
    <border>
      <left style="thin">
        <color theme="0"/>
      </left>
      <right/>
      <top style="thin">
        <color theme="0"/>
      </top>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style="thin">
        <color theme="0"/>
      </top>
      <bottom/>
      <diagonal/>
    </border>
    <border>
      <left style="thin">
        <color theme="0"/>
      </left>
      <right style="thin">
        <color theme="0"/>
      </right>
      <top/>
      <bottom style="medium">
        <color theme="5"/>
      </bottom>
      <diagonal/>
    </border>
    <border>
      <left style="dashDot">
        <color theme="5"/>
      </left>
      <right style="dashDot">
        <color theme="5"/>
      </right>
      <top/>
      <bottom style="dashDot">
        <color theme="5"/>
      </bottom>
      <diagonal/>
    </border>
    <border>
      <left/>
      <right/>
      <top style="thin">
        <color theme="5"/>
      </top>
      <bottom style="medium">
        <color theme="5"/>
      </bottom>
      <diagonal/>
    </border>
    <border>
      <left style="thin">
        <color theme="0"/>
      </left>
      <right/>
      <top/>
      <bottom style="thin">
        <color theme="0"/>
      </bottom>
      <diagonal/>
    </border>
    <border>
      <left/>
      <right style="thin">
        <color theme="0"/>
      </right>
      <top/>
      <bottom style="thin">
        <color theme="0"/>
      </bottom>
      <diagonal/>
    </border>
    <border>
      <left style="medium">
        <color theme="5"/>
      </left>
      <right style="thin">
        <color theme="0"/>
      </right>
      <top/>
      <bottom style="medium">
        <color theme="5"/>
      </bottom>
      <diagonal/>
    </border>
    <border>
      <left style="medium">
        <color theme="5"/>
      </left>
      <right/>
      <top style="thin">
        <color theme="0"/>
      </top>
      <bottom/>
      <diagonal/>
    </border>
    <border>
      <left/>
      <right/>
      <top/>
      <bottom style="medium">
        <color theme="5"/>
      </bottom>
      <diagonal/>
    </border>
    <border>
      <left style="thin">
        <color theme="5"/>
      </left>
      <right style="thin">
        <color theme="5"/>
      </right>
      <top style="thin">
        <color theme="5"/>
      </top>
      <bottom style="thin">
        <color theme="5"/>
      </bottom>
      <diagonal/>
    </border>
    <border>
      <left style="thin">
        <color theme="0"/>
      </left>
      <right style="thin">
        <color theme="0"/>
      </right>
      <top/>
      <bottom style="thin">
        <color theme="0"/>
      </bottom>
      <diagonal/>
    </border>
    <border>
      <left style="dashDot">
        <color theme="5"/>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dashDot">
        <color theme="5"/>
      </bottom>
      <diagonal/>
    </border>
    <border>
      <left style="medium">
        <color theme="5"/>
      </left>
      <right/>
      <top style="thin">
        <color theme="0"/>
      </top>
      <bottom style="thin">
        <color theme="0"/>
      </bottom>
      <diagonal/>
    </border>
    <border>
      <left/>
      <right style="thin">
        <color theme="0"/>
      </right>
      <top style="thin">
        <color theme="0"/>
      </top>
      <bottom/>
      <diagonal/>
    </border>
    <border>
      <left style="dashDot">
        <color theme="5"/>
      </left>
      <right style="thin">
        <color theme="0"/>
      </right>
      <top style="thin">
        <color theme="0"/>
      </top>
      <bottom/>
      <diagonal/>
    </border>
    <border>
      <left/>
      <right/>
      <top style="dashDot">
        <color theme="5"/>
      </top>
      <bottom/>
      <diagonal/>
    </border>
    <border>
      <left/>
      <right/>
      <top style="thin">
        <color theme="4"/>
      </top>
      <bottom style="thin">
        <color theme="4"/>
      </bottom>
      <diagonal/>
    </border>
    <border>
      <left style="dashDot">
        <color auto="1"/>
      </left>
      <right style="dashDot">
        <color auto="1"/>
      </right>
      <top style="dashDot">
        <color auto="1"/>
      </top>
      <bottom style="dashDot">
        <color auto="1"/>
      </bottom>
      <diagonal/>
    </border>
    <border>
      <left style="dashDot">
        <color theme="5"/>
      </left>
      <right/>
      <top style="dashDot">
        <color theme="5"/>
      </top>
      <bottom style="dashDot">
        <color theme="5"/>
      </bottom>
      <diagonal/>
    </border>
    <border>
      <left style="thin">
        <color theme="5"/>
      </left>
      <right style="thin">
        <color theme="5"/>
      </right>
      <top style="thin">
        <color theme="5"/>
      </top>
      <bottom/>
      <diagonal/>
    </border>
    <border>
      <left style="thin">
        <color theme="5"/>
      </left>
      <right style="thin">
        <color theme="5"/>
      </right>
      <top/>
      <bottom/>
      <diagonal/>
    </border>
    <border>
      <left style="thin">
        <color theme="5"/>
      </left>
      <right style="thin">
        <color theme="5"/>
      </right>
      <top/>
      <bottom style="thin">
        <color theme="5"/>
      </bottom>
      <diagonal/>
    </border>
    <border>
      <left style="medium">
        <color theme="5"/>
      </left>
      <right style="medium">
        <color theme="5"/>
      </right>
      <top/>
      <bottom/>
      <diagonal/>
    </border>
    <border>
      <left style="medium">
        <color theme="5"/>
      </left>
      <right style="thin">
        <color theme="0"/>
      </right>
      <top style="thin">
        <color theme="0"/>
      </top>
      <bottom style="thin">
        <color theme="0"/>
      </bottom>
      <diagonal/>
    </border>
    <border>
      <left style="medium">
        <color theme="5"/>
      </left>
      <right style="medium">
        <color theme="5"/>
      </right>
      <top style="thin">
        <color theme="0"/>
      </top>
      <bottom/>
      <diagonal/>
    </border>
    <border>
      <left style="medium">
        <color theme="5"/>
      </left>
      <right style="medium">
        <color theme="5"/>
      </right>
      <top/>
      <bottom style="thin">
        <color theme="0"/>
      </bottom>
      <diagonal/>
    </border>
    <border>
      <left style="thin">
        <color theme="0"/>
      </left>
      <right style="medium">
        <color theme="5"/>
      </right>
      <top style="thin">
        <color theme="0"/>
      </top>
      <bottom style="thin">
        <color theme="0"/>
      </bottom>
      <diagonal/>
    </border>
    <border>
      <left style="thin">
        <color theme="0"/>
      </left>
      <right style="medium">
        <color theme="5"/>
      </right>
      <top/>
      <bottom/>
      <diagonal/>
    </border>
    <border>
      <left style="thin">
        <color theme="0"/>
      </left>
      <right style="medium">
        <color theme="5"/>
      </right>
      <top style="thin">
        <color theme="0"/>
      </top>
      <bottom/>
      <diagonal/>
    </border>
    <border>
      <left style="thin">
        <color indexed="64"/>
      </left>
      <right style="thin">
        <color indexed="64"/>
      </right>
      <top style="thin">
        <color indexed="64"/>
      </top>
      <bottom style="thin">
        <color indexed="64"/>
      </bottom>
      <diagonal/>
    </border>
    <border>
      <left/>
      <right/>
      <top style="medium">
        <color theme="5"/>
      </top>
      <bottom style="medium">
        <color theme="5"/>
      </bottom>
      <diagonal/>
    </border>
    <border>
      <left/>
      <right style="medium">
        <color theme="5"/>
      </right>
      <top style="medium">
        <color theme="5"/>
      </top>
      <bottom style="medium">
        <color theme="5"/>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theme="5"/>
      </left>
      <right/>
      <top style="thin">
        <color theme="0"/>
      </top>
      <bottom style="thin">
        <color theme="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theme="5"/>
      </top>
      <bottom style="double">
        <color theme="5"/>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style="thin">
        <color theme="0"/>
      </top>
      <bottom style="dashDot">
        <color theme="5"/>
      </bottom>
      <diagonal/>
    </border>
    <border>
      <left style="dashDot">
        <color theme="5"/>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theme="5"/>
      </left>
      <right style="thin">
        <color theme="0"/>
      </right>
      <top/>
      <bottom/>
      <diagonal/>
    </border>
    <border>
      <left style="thin">
        <color rgb="FFFFFFFF"/>
      </left>
      <right style="thin">
        <color rgb="FFFFFFFF"/>
      </right>
      <top/>
      <bottom/>
      <diagonal/>
    </border>
    <border>
      <left/>
      <right/>
      <top style="thin">
        <color rgb="FFFFFFFF"/>
      </top>
      <bottom style="thin">
        <color rgb="FFFFFFFF"/>
      </bottom>
      <diagonal/>
    </border>
    <border>
      <left style="dashDot">
        <color theme="5"/>
      </left>
      <right style="dashDot">
        <color theme="5"/>
      </right>
      <top/>
      <bottom/>
      <diagonal/>
    </border>
    <border>
      <left style="thin">
        <color rgb="FFFFFFFF"/>
      </left>
      <right style="thin">
        <color rgb="FFFFFFFF"/>
      </right>
      <top style="thin">
        <color rgb="FFFFFFFF"/>
      </top>
      <bottom style="thin">
        <color rgb="FFFFFFFF"/>
      </bottom>
      <diagonal/>
    </border>
    <border>
      <left/>
      <right style="dashDot">
        <color rgb="FF076F7E"/>
      </right>
      <top style="dashDot">
        <color rgb="FF076F7E"/>
      </top>
      <bottom style="dashDot">
        <color rgb="FF076F7E"/>
      </bottom>
      <diagonal/>
    </border>
    <border>
      <left/>
      <right style="dashDot">
        <color theme="5"/>
      </right>
      <top style="dashDot">
        <color theme="5"/>
      </top>
      <bottom style="dashDot">
        <color theme="5"/>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ashDot">
        <color theme="5"/>
      </left>
      <right style="dashDot">
        <color theme="5"/>
      </right>
      <top style="dashDot">
        <color theme="5"/>
      </top>
      <bottom style="thin">
        <color theme="0"/>
      </bottom>
      <diagonal/>
    </border>
    <border>
      <left style="dashDot">
        <color theme="5"/>
      </left>
      <right/>
      <top style="thin">
        <color theme="0"/>
      </top>
      <bottom style="dashDot">
        <color theme="5"/>
      </bottom>
      <diagonal/>
    </border>
    <border>
      <left/>
      <right style="dashDot">
        <color theme="5"/>
      </right>
      <top style="thin">
        <color theme="0"/>
      </top>
      <bottom style="dashDot">
        <color theme="5"/>
      </bottom>
      <diagonal/>
    </border>
    <border>
      <left style="dashDot">
        <color theme="5"/>
      </left>
      <right style="dashDot">
        <color theme="5"/>
      </right>
      <top style="thin">
        <color theme="0"/>
      </top>
      <bottom style="dashDot">
        <color theme="5"/>
      </bottom>
      <diagonal/>
    </border>
    <border>
      <left style="dashDot">
        <color theme="5"/>
      </left>
      <right/>
      <top style="dashDot">
        <color theme="5"/>
      </top>
      <bottom style="thin">
        <color theme="0"/>
      </bottom>
      <diagonal/>
    </border>
    <border>
      <left/>
      <right style="dashDot">
        <color theme="5"/>
      </right>
      <top style="dashDot">
        <color theme="5"/>
      </top>
      <bottom style="thin">
        <color theme="0"/>
      </bottom>
      <diagonal/>
    </border>
    <border>
      <left/>
      <right style="dashDot">
        <color theme="5"/>
      </right>
      <top/>
      <bottom/>
      <diagonal/>
    </border>
    <border>
      <left/>
      <right style="medium">
        <color indexed="64"/>
      </right>
      <top style="medium">
        <color indexed="64"/>
      </top>
      <bottom style="medium">
        <color indexed="64"/>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dashDot">
        <color theme="5"/>
      </left>
      <right style="medium">
        <color theme="5"/>
      </right>
      <top style="dashDot">
        <color theme="5"/>
      </top>
      <bottom style="dashDot">
        <color theme="5"/>
      </bottom>
      <diagonal/>
    </border>
    <border>
      <left/>
      <right style="medium">
        <color theme="5"/>
      </right>
      <top/>
      <bottom/>
      <diagonal/>
    </border>
    <border>
      <left style="medium">
        <color theme="5"/>
      </left>
      <right/>
      <top/>
      <bottom style="medium">
        <color theme="5"/>
      </bottom>
      <diagonal/>
    </border>
    <border>
      <left/>
      <right style="medium">
        <color theme="5"/>
      </right>
      <top/>
      <bottom style="medium">
        <color theme="5"/>
      </bottom>
      <diagonal/>
    </border>
    <border>
      <left/>
      <right/>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style="dashDot">
        <color theme="5"/>
      </left>
      <right style="medium">
        <color indexed="64"/>
      </right>
      <top style="dashDot">
        <color theme="5"/>
      </top>
      <bottom style="dashDot">
        <color theme="5"/>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ashDot">
        <color theme="5"/>
      </right>
      <top style="thin">
        <color indexed="64"/>
      </top>
      <bottom style="dashDot">
        <color theme="5"/>
      </bottom>
      <diagonal/>
    </border>
    <border>
      <left style="dashDot">
        <color theme="5"/>
      </left>
      <right style="dashDot">
        <color theme="5"/>
      </right>
      <top style="thin">
        <color indexed="64"/>
      </top>
      <bottom style="dashDot">
        <color theme="5"/>
      </bottom>
      <diagonal/>
    </border>
    <border>
      <left style="dashDot">
        <color theme="5"/>
      </left>
      <right style="thin">
        <color indexed="64"/>
      </right>
      <top style="thin">
        <color indexed="64"/>
      </top>
      <bottom style="dashDot">
        <color theme="5"/>
      </bottom>
      <diagonal/>
    </border>
    <border>
      <left style="dashDot">
        <color theme="5"/>
      </left>
      <right style="thin">
        <color indexed="64"/>
      </right>
      <top style="dashDot">
        <color theme="5"/>
      </top>
      <bottom style="dashDot">
        <color theme="5"/>
      </bottom>
      <diagonal/>
    </border>
    <border>
      <left/>
      <right style="dashDot">
        <color theme="5"/>
      </right>
      <top style="dashDot">
        <color theme="5"/>
      </top>
      <bottom style="thin">
        <color indexed="64"/>
      </bottom>
      <diagonal/>
    </border>
    <border>
      <left/>
      <right style="thin">
        <color theme="0"/>
      </right>
      <top/>
      <bottom style="dashDot">
        <color theme="5"/>
      </bottom>
      <diagonal/>
    </border>
  </borders>
  <cellStyleXfs count="40">
    <xf numFmtId="0" fontId="0" fillId="0" borderId="0"/>
    <xf numFmtId="9" fontId="7" fillId="0" borderId="0" applyFont="0" applyFill="0" applyBorder="0" applyAlignment="0" applyProtection="0"/>
    <xf numFmtId="0" fontId="9" fillId="4" borderId="0" applyNumberFormat="0" applyBorder="0" applyAlignment="0" applyProtection="0"/>
    <xf numFmtId="0" fontId="7" fillId="5" borderId="0" applyNumberFormat="0" applyBorder="0" applyAlignment="0" applyProtection="0"/>
    <xf numFmtId="0" fontId="14" fillId="0" borderId="0" applyNumberFormat="0" applyFill="0" applyBorder="0" applyAlignment="0" applyProtection="0"/>
    <xf numFmtId="0" fontId="11" fillId="0" borderId="0"/>
    <xf numFmtId="0" fontId="15" fillId="3"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xf numFmtId="0" fontId="18" fillId="2" borderId="0" applyNumberFormat="0" applyBorder="0" applyAlignment="0" applyProtection="0"/>
    <xf numFmtId="0" fontId="15" fillId="6" borderId="0" applyNumberFormat="0" applyBorder="0" applyAlignment="0" applyProtection="0"/>
    <xf numFmtId="9" fontId="12" fillId="0" borderId="0" applyFont="0" applyFill="0" applyBorder="0" applyAlignment="0" applyProtection="0"/>
    <xf numFmtId="0" fontId="11" fillId="9" borderId="5">
      <alignment horizontal="left"/>
      <protection locked="0"/>
    </xf>
    <xf numFmtId="0" fontId="12" fillId="0" borderId="0"/>
    <xf numFmtId="0" fontId="12" fillId="5" borderId="0" applyNumberFormat="0" applyBorder="0" applyAlignment="0" applyProtection="0"/>
    <xf numFmtId="0" fontId="15" fillId="4" borderId="0" applyNumberFormat="0" applyBorder="0" applyAlignment="0" applyProtection="0"/>
    <xf numFmtId="3" fontId="23" fillId="9" borderId="5">
      <protection locked="0"/>
    </xf>
    <xf numFmtId="0" fontId="12" fillId="7" borderId="0" applyNumberFormat="0" applyBorder="0" applyAlignment="0" applyProtection="0"/>
    <xf numFmtId="0" fontId="15" fillId="3" borderId="0" applyNumberFormat="0" applyBorder="0" applyAlignment="0" applyProtection="0"/>
    <xf numFmtId="3" fontId="11" fillId="11" borderId="0">
      <alignment horizontal="right"/>
      <protection hidden="1"/>
    </xf>
    <xf numFmtId="9" fontId="6" fillId="0" borderId="0" applyFont="0" applyFill="0" applyBorder="0" applyAlignment="0" applyProtection="0"/>
    <xf numFmtId="0" fontId="11" fillId="5" borderId="0" applyNumberFormat="0" applyBorder="0" applyAlignment="0" applyProtection="0"/>
    <xf numFmtId="0" fontId="29" fillId="0" borderId="0"/>
    <xf numFmtId="0" fontId="29" fillId="0" borderId="0"/>
    <xf numFmtId="0" fontId="29" fillId="0" borderId="0"/>
    <xf numFmtId="0" fontId="7" fillId="0" borderId="0"/>
    <xf numFmtId="3" fontId="11" fillId="9" borderId="5" applyAlignment="0">
      <alignment horizontal="left"/>
      <protection locked="0"/>
    </xf>
    <xf numFmtId="0" fontId="34" fillId="0" borderId="0"/>
    <xf numFmtId="0" fontId="15" fillId="6" borderId="0" applyNumberFormat="0" applyBorder="0" applyAlignment="0" applyProtection="0"/>
    <xf numFmtId="0" fontId="29" fillId="0" borderId="0"/>
    <xf numFmtId="0" fontId="4" fillId="5" borderId="0" applyNumberFormat="0" applyBorder="0" applyAlignment="0" applyProtection="0"/>
    <xf numFmtId="9" fontId="3" fillId="0" borderId="0" applyFont="0" applyFill="0" applyBorder="0" applyAlignment="0" applyProtection="0"/>
    <xf numFmtId="0" fontId="3" fillId="0" borderId="0"/>
    <xf numFmtId="0" fontId="3" fillId="5" borderId="0" applyNumberFormat="0" applyBorder="0" applyAlignment="0" applyProtection="0"/>
    <xf numFmtId="9" fontId="3" fillId="0" borderId="0" applyFont="0" applyFill="0" applyBorder="0" applyAlignment="0" applyProtection="0"/>
    <xf numFmtId="0" fontId="3" fillId="13" borderId="0" applyNumberFormat="0" applyBorder="0" applyAlignment="0" applyProtection="0"/>
    <xf numFmtId="9" fontId="2" fillId="0" borderId="0" applyFont="0" applyFill="0" applyBorder="0" applyAlignment="0" applyProtection="0"/>
    <xf numFmtId="164" fontId="11" fillId="0" borderId="0" applyFont="0" applyFill="0" applyBorder="0" applyAlignment="0" applyProtection="0"/>
    <xf numFmtId="0" fontId="1" fillId="5" borderId="0" applyNumberFormat="0" applyBorder="0" applyAlignment="0" applyProtection="0"/>
    <xf numFmtId="44" fontId="11" fillId="0" borderId="0" applyFont="0" applyFill="0" applyBorder="0" applyAlignment="0" applyProtection="0"/>
  </cellStyleXfs>
  <cellXfs count="837">
    <xf numFmtId="0" fontId="0" fillId="0" borderId="0" xfId="0"/>
    <xf numFmtId="0" fontId="0" fillId="9" borderId="1" xfId="0" applyFill="1" applyBorder="1" applyAlignment="1" applyProtection="1">
      <alignment wrapText="1"/>
      <protection hidden="1"/>
    </xf>
    <xf numFmtId="0" fontId="0" fillId="9" borderId="0" xfId="0" applyFill="1"/>
    <xf numFmtId="0" fontId="0" fillId="9" borderId="1" xfId="0" applyFill="1" applyBorder="1" applyAlignment="1" applyProtection="1">
      <alignment horizontal="left" wrapText="1" indent="3"/>
      <protection hidden="1"/>
    </xf>
    <xf numFmtId="3" fontId="11" fillId="9" borderId="0" xfId="5" applyNumberFormat="1" applyFill="1" applyProtection="1">
      <protection hidden="1"/>
    </xf>
    <xf numFmtId="3" fontId="11" fillId="9" borderId="0" xfId="5" applyNumberFormat="1" applyFill="1" applyAlignment="1" applyProtection="1">
      <alignment wrapText="1"/>
      <protection hidden="1"/>
    </xf>
    <xf numFmtId="0" fontId="11" fillId="9" borderId="0" xfId="5" applyFill="1" applyAlignment="1" applyProtection="1">
      <alignment wrapText="1"/>
      <protection hidden="1"/>
    </xf>
    <xf numFmtId="0" fontId="11" fillId="9" borderId="0" xfId="5" applyFill="1" applyProtection="1">
      <protection hidden="1"/>
    </xf>
    <xf numFmtId="0" fontId="17" fillId="9" borderId="0" xfId="5" applyFont="1" applyFill="1" applyAlignment="1" applyProtection="1">
      <alignment vertical="top" wrapText="1"/>
      <protection hidden="1"/>
    </xf>
    <xf numFmtId="3" fontId="17" fillId="9" borderId="0" xfId="5" applyNumberFormat="1" applyFont="1" applyFill="1" applyAlignment="1" applyProtection="1">
      <alignment vertical="top" wrapText="1"/>
      <protection hidden="1"/>
    </xf>
    <xf numFmtId="3" fontId="10" fillId="4" borderId="12" xfId="7" applyNumberFormat="1" applyBorder="1" applyAlignment="1" applyProtection="1">
      <alignment horizontal="center" vertical="center"/>
      <protection hidden="1"/>
    </xf>
    <xf numFmtId="0" fontId="11" fillId="9" borderId="0" xfId="5" applyFill="1" applyAlignment="1" applyProtection="1">
      <alignment vertical="center"/>
      <protection hidden="1"/>
    </xf>
    <xf numFmtId="3" fontId="10" fillId="4" borderId="14" xfId="7" applyNumberFormat="1" applyBorder="1" applyProtection="1">
      <protection hidden="1"/>
    </xf>
    <xf numFmtId="0" fontId="10" fillId="4" borderId="1" xfId="7" applyBorder="1" applyAlignment="1" applyProtection="1">
      <alignment horizontal="left" vertical="center"/>
      <protection hidden="1"/>
    </xf>
    <xf numFmtId="0" fontId="11" fillId="9" borderId="0" xfId="5" applyFill="1" applyAlignment="1" applyProtection="1">
      <alignment horizontal="left" vertical="center" wrapText="1" indent="3"/>
      <protection hidden="1"/>
    </xf>
    <xf numFmtId="3" fontId="11" fillId="9" borderId="0" xfId="5" applyNumberFormat="1" applyFill="1" applyAlignment="1" applyProtection="1">
      <alignment vertical="center" wrapText="1"/>
      <protection hidden="1"/>
    </xf>
    <xf numFmtId="0" fontId="10" fillId="9" borderId="0" xfId="7" applyFill="1" applyBorder="1" applyAlignment="1" applyProtection="1">
      <alignment horizontal="left" vertical="center"/>
      <protection hidden="1"/>
    </xf>
    <xf numFmtId="3" fontId="10" fillId="9" borderId="0" xfId="7" applyNumberFormat="1" applyFill="1" applyBorder="1" applyAlignment="1" applyProtection="1">
      <alignment horizontal="right" vertical="center"/>
      <protection hidden="1"/>
    </xf>
    <xf numFmtId="0" fontId="14" fillId="9" borderId="0" xfId="4" applyFill="1" applyProtection="1">
      <protection hidden="1"/>
    </xf>
    <xf numFmtId="0" fontId="12" fillId="9" borderId="0" xfId="13" applyFill="1"/>
    <xf numFmtId="3" fontId="12" fillId="9" borderId="0" xfId="13" applyNumberFormat="1" applyFill="1"/>
    <xf numFmtId="3" fontId="11" fillId="9" borderId="0" xfId="11" applyNumberFormat="1" applyFont="1" applyFill="1" applyBorder="1"/>
    <xf numFmtId="3" fontId="23" fillId="9" borderId="5" xfId="16">
      <protection locked="0"/>
    </xf>
    <xf numFmtId="0" fontId="11" fillId="9" borderId="1" xfId="13" applyFont="1" applyFill="1" applyBorder="1" applyAlignment="1">
      <alignment horizontal="left" indent="3"/>
    </xf>
    <xf numFmtId="0" fontId="10" fillId="4" borderId="24" xfId="15" applyFont="1" applyBorder="1"/>
    <xf numFmtId="3" fontId="10" fillId="4" borderId="19" xfId="15" applyNumberFormat="1" applyFont="1" applyBorder="1"/>
    <xf numFmtId="3" fontId="10" fillId="4" borderId="8" xfId="7" applyNumberFormat="1" applyBorder="1" applyAlignment="1" applyProtection="1">
      <alignment horizontal="center" vertical="center"/>
      <protection hidden="1"/>
    </xf>
    <xf numFmtId="3" fontId="10" fillId="4" borderId="14" xfId="7" applyNumberFormat="1" applyBorder="1" applyAlignment="1" applyProtection="1">
      <alignment horizontal="center" vertical="center" wrapText="1"/>
      <protection hidden="1"/>
    </xf>
    <xf numFmtId="0" fontId="7" fillId="5" borderId="0" xfId="3" applyAlignment="1" applyProtection="1">
      <alignment wrapText="1"/>
      <protection hidden="1"/>
    </xf>
    <xf numFmtId="0" fontId="7" fillId="5" borderId="0" xfId="3" applyProtection="1">
      <protection hidden="1"/>
    </xf>
    <xf numFmtId="0" fontId="0" fillId="5" borderId="0" xfId="3" applyFont="1" applyAlignment="1" applyProtection="1">
      <alignment wrapText="1"/>
      <protection hidden="1"/>
    </xf>
    <xf numFmtId="0" fontId="11" fillId="5" borderId="0" xfId="8" applyBorder="1" applyAlignment="1" applyProtection="1">
      <alignment horizontal="left"/>
      <protection hidden="1"/>
    </xf>
    <xf numFmtId="0" fontId="11" fillId="9" borderId="0" xfId="5" applyFill="1" applyAlignment="1" applyProtection="1">
      <alignment horizontal="left"/>
      <protection hidden="1"/>
    </xf>
    <xf numFmtId="0" fontId="7" fillId="5" borderId="0" xfId="3" applyAlignment="1" applyProtection="1">
      <alignment horizontal="left"/>
      <protection hidden="1"/>
    </xf>
    <xf numFmtId="3" fontId="11" fillId="9" borderId="0" xfId="0" applyNumberFormat="1" applyFont="1" applyFill="1"/>
    <xf numFmtId="3" fontId="11" fillId="9" borderId="0" xfId="8" applyNumberFormat="1" applyFill="1" applyBorder="1" applyProtection="1">
      <protection hidden="1"/>
    </xf>
    <xf numFmtId="9" fontId="11" fillId="9" borderId="0" xfId="11" applyFont="1" applyFill="1" applyBorder="1" applyProtection="1">
      <protection hidden="1"/>
    </xf>
    <xf numFmtId="3" fontId="0" fillId="9" borderId="0" xfId="8" applyNumberFormat="1" applyFont="1" applyFill="1" applyBorder="1" applyProtection="1">
      <protection hidden="1"/>
    </xf>
    <xf numFmtId="3" fontId="11" fillId="9" borderId="0" xfId="5" applyNumberFormat="1" applyFill="1" applyAlignment="1" applyProtection="1">
      <alignment horizontal="right"/>
      <protection hidden="1"/>
    </xf>
    <xf numFmtId="3" fontId="11" fillId="9" borderId="0" xfId="5" applyNumberFormat="1" applyFill="1" applyAlignment="1" applyProtection="1">
      <alignment horizontal="right" wrapText="1"/>
      <protection hidden="1"/>
    </xf>
    <xf numFmtId="4" fontId="11" fillId="9" borderId="0" xfId="5" applyNumberFormat="1" applyFill="1" applyProtection="1">
      <protection hidden="1"/>
    </xf>
    <xf numFmtId="4" fontId="10" fillId="4" borderId="14" xfId="7" applyNumberFormat="1" applyBorder="1" applyAlignment="1" applyProtection="1">
      <alignment horizontal="left" vertical="center" wrapText="1"/>
      <protection hidden="1"/>
    </xf>
    <xf numFmtId="3" fontId="10" fillId="4" borderId="14" xfId="7" applyNumberFormat="1" applyBorder="1" applyAlignment="1" applyProtection="1">
      <alignment horizontal="right" vertical="center" wrapText="1"/>
      <protection hidden="1"/>
    </xf>
    <xf numFmtId="3" fontId="10" fillId="4" borderId="4" xfId="2" applyNumberFormat="1" applyFont="1" applyBorder="1" applyAlignment="1" applyProtection="1">
      <alignment horizontal="center" vertical="center"/>
      <protection hidden="1"/>
    </xf>
    <xf numFmtId="0" fontId="11" fillId="9" borderId="0" xfId="0" applyFont="1" applyFill="1"/>
    <xf numFmtId="3" fontId="10" fillId="8" borderId="1" xfId="2" applyNumberFormat="1" applyFont="1" applyFill="1" applyBorder="1" applyAlignment="1" applyProtection="1">
      <alignment wrapText="1"/>
      <protection hidden="1"/>
    </xf>
    <xf numFmtId="0" fontId="11" fillId="5" borderId="2" xfId="3" applyFont="1" applyBorder="1" applyAlignment="1" applyProtection="1">
      <alignment wrapText="1"/>
      <protection hidden="1"/>
    </xf>
    <xf numFmtId="3" fontId="13" fillId="0" borderId="1" xfId="2" applyNumberFormat="1" applyFont="1" applyFill="1" applyBorder="1" applyAlignment="1" applyProtection="1">
      <alignment wrapText="1"/>
      <protection hidden="1"/>
    </xf>
    <xf numFmtId="3" fontId="11" fillId="9" borderId="0" xfId="0" applyNumberFormat="1" applyFont="1" applyFill="1" applyAlignment="1">
      <alignment horizontal="right"/>
    </xf>
    <xf numFmtId="0" fontId="0" fillId="9" borderId="0" xfId="0" applyFill="1" applyProtection="1">
      <protection hidden="1"/>
    </xf>
    <xf numFmtId="3" fontId="0" fillId="9" borderId="5" xfId="0" applyNumberFormat="1" applyFill="1" applyBorder="1" applyProtection="1">
      <protection hidden="1"/>
    </xf>
    <xf numFmtId="3" fontId="11" fillId="11" borderId="0" xfId="19">
      <alignment horizontal="right"/>
      <protection hidden="1"/>
    </xf>
    <xf numFmtId="3" fontId="10" fillId="4" borderId="14" xfId="2" applyNumberFormat="1" applyFont="1" applyBorder="1" applyAlignment="1" applyProtection="1">
      <alignment horizontal="right"/>
      <protection hidden="1"/>
    </xf>
    <xf numFmtId="0" fontId="24" fillId="3" borderId="0" xfId="18" applyFont="1"/>
    <xf numFmtId="0" fontId="24" fillId="3" borderId="0" xfId="18" applyFont="1" applyAlignment="1" applyProtection="1">
      <alignment vertical="center"/>
      <protection hidden="1"/>
    </xf>
    <xf numFmtId="0" fontId="0" fillId="9" borderId="0" xfId="0" applyFill="1" applyAlignment="1" applyProtection="1">
      <alignment wrapText="1"/>
      <protection hidden="1"/>
    </xf>
    <xf numFmtId="0" fontId="11" fillId="9" borderId="1" xfId="0" applyFont="1" applyFill="1" applyBorder="1" applyAlignment="1" applyProtection="1">
      <alignment wrapText="1"/>
      <protection hidden="1"/>
    </xf>
    <xf numFmtId="0" fontId="11" fillId="5" borderId="1" xfId="3" applyFont="1" applyBorder="1" applyAlignment="1" applyProtection="1">
      <alignment wrapText="1"/>
      <protection hidden="1"/>
    </xf>
    <xf numFmtId="0" fontId="16" fillId="3" borderId="0" xfId="18" applyFont="1" applyAlignment="1" applyProtection="1">
      <protection hidden="1"/>
    </xf>
    <xf numFmtId="3" fontId="10" fillId="8" borderId="14" xfId="5" applyNumberFormat="1" applyFont="1" applyFill="1" applyBorder="1" applyAlignment="1" applyProtection="1">
      <alignment horizontal="right"/>
      <protection hidden="1"/>
    </xf>
    <xf numFmtId="0" fontId="10" fillId="8" borderId="14" xfId="5" applyFont="1" applyFill="1" applyBorder="1" applyAlignment="1" applyProtection="1">
      <alignment wrapText="1"/>
      <protection hidden="1"/>
    </xf>
    <xf numFmtId="3" fontId="10" fillId="8" borderId="14" xfId="5" applyNumberFormat="1" applyFont="1" applyFill="1" applyBorder="1" applyProtection="1">
      <protection hidden="1"/>
    </xf>
    <xf numFmtId="0" fontId="10" fillId="4" borderId="14" xfId="7" applyBorder="1" applyAlignment="1" applyProtection="1">
      <alignment wrapText="1"/>
      <protection hidden="1"/>
    </xf>
    <xf numFmtId="0" fontId="11" fillId="9" borderId="5" xfId="12">
      <alignment horizontal="left"/>
      <protection locked="0"/>
    </xf>
    <xf numFmtId="0" fontId="0" fillId="9" borderId="1" xfId="0" applyFill="1" applyBorder="1" applyAlignment="1" applyProtection="1">
      <alignment horizontal="left" wrapText="1"/>
      <protection hidden="1"/>
    </xf>
    <xf numFmtId="0" fontId="10" fillId="4" borderId="14" xfId="7" applyBorder="1" applyProtection="1">
      <protection hidden="1"/>
    </xf>
    <xf numFmtId="0" fontId="10" fillId="4" borderId="14" xfId="7" applyBorder="1"/>
    <xf numFmtId="0" fontId="10" fillId="4" borderId="28" xfId="7" applyBorder="1" applyAlignment="1" applyProtection="1">
      <alignment horizontal="center" vertical="center" wrapText="1"/>
      <protection hidden="1"/>
    </xf>
    <xf numFmtId="0" fontId="0" fillId="9" borderId="14" xfId="0" applyFill="1" applyBorder="1" applyAlignment="1" applyProtection="1">
      <alignment wrapText="1"/>
      <protection hidden="1"/>
    </xf>
    <xf numFmtId="0" fontId="0" fillId="9" borderId="14" xfId="0" applyFill="1" applyBorder="1" applyProtection="1">
      <protection hidden="1"/>
    </xf>
    <xf numFmtId="0" fontId="11" fillId="9" borderId="14" xfId="5" applyFill="1" applyBorder="1" applyAlignment="1" applyProtection="1">
      <alignment wrapText="1"/>
      <protection hidden="1"/>
    </xf>
    <xf numFmtId="0" fontId="11" fillId="9" borderId="14" xfId="5" applyFill="1" applyBorder="1" applyProtection="1">
      <protection hidden="1"/>
    </xf>
    <xf numFmtId="3" fontId="10" fillId="4" borderId="4" xfId="2" applyNumberFormat="1" applyFont="1" applyBorder="1" applyAlignment="1" applyProtection="1">
      <alignment horizontal="center" vertical="center" wrapText="1"/>
      <protection hidden="1"/>
    </xf>
    <xf numFmtId="3" fontId="10" fillId="4" borderId="6" xfId="2" applyNumberFormat="1" applyFont="1" applyBorder="1" applyAlignment="1" applyProtection="1">
      <alignment horizontal="center" vertical="center" wrapText="1"/>
      <protection hidden="1"/>
    </xf>
    <xf numFmtId="0" fontId="11" fillId="9" borderId="0" xfId="0" applyFont="1" applyFill="1" applyAlignment="1">
      <alignment wrapText="1"/>
    </xf>
    <xf numFmtId="0" fontId="0" fillId="9" borderId="0" xfId="5" applyFont="1" applyFill="1" applyAlignment="1" applyProtection="1">
      <alignment wrapText="1"/>
      <protection hidden="1"/>
    </xf>
    <xf numFmtId="0" fontId="10" fillId="4" borderId="14" xfId="2" applyFont="1" applyBorder="1"/>
    <xf numFmtId="0" fontId="10" fillId="4" borderId="30" xfId="7" applyBorder="1" applyAlignment="1" applyProtection="1">
      <alignment horizontal="center" vertical="center" wrapText="1"/>
      <protection hidden="1"/>
    </xf>
    <xf numFmtId="0" fontId="14" fillId="9" borderId="0" xfId="4" applyFill="1" applyAlignment="1" applyProtection="1">
      <protection hidden="1"/>
    </xf>
    <xf numFmtId="0" fontId="10" fillId="4" borderId="14" xfId="7" applyBorder="1" applyAlignment="1" applyProtection="1">
      <alignment horizontal="center" vertical="center" wrapText="1"/>
      <protection hidden="1"/>
    </xf>
    <xf numFmtId="0" fontId="10" fillId="4" borderId="11" xfId="7" applyBorder="1" applyAlignment="1" applyProtection="1">
      <alignment horizontal="center" vertical="center" wrapText="1"/>
      <protection hidden="1"/>
    </xf>
    <xf numFmtId="0" fontId="14" fillId="9" borderId="0" xfId="4" quotePrefix="1" applyFill="1" applyAlignment="1" applyProtection="1">
      <alignment wrapText="1"/>
      <protection hidden="1"/>
    </xf>
    <xf numFmtId="0" fontId="0" fillId="9" borderId="0" xfId="0" applyFill="1" applyAlignment="1">
      <alignment vertical="center" wrapText="1"/>
    </xf>
    <xf numFmtId="0" fontId="0" fillId="9" borderId="0" xfId="0" applyFill="1" applyAlignment="1">
      <alignment wrapText="1"/>
    </xf>
    <xf numFmtId="3" fontId="0" fillId="9" borderId="0" xfId="0" applyNumberFormat="1" applyFill="1"/>
    <xf numFmtId="0" fontId="0" fillId="9" borderId="0" xfId="0" applyFill="1" applyAlignment="1">
      <alignment horizontal="center" vertical="center"/>
    </xf>
    <xf numFmtId="3" fontId="11" fillId="9" borderId="5" xfId="26" applyAlignment="1">
      <protection locked="0"/>
    </xf>
    <xf numFmtId="3" fontId="11" fillId="9" borderId="5" xfId="26" applyAlignment="1">
      <alignment vertical="center" wrapText="1"/>
      <protection locked="0"/>
    </xf>
    <xf numFmtId="0" fontId="16" fillId="3" borderId="0" xfId="18" applyFont="1" applyAlignment="1" applyProtection="1">
      <alignment wrapText="1"/>
      <protection hidden="1"/>
    </xf>
    <xf numFmtId="0" fontId="10" fillId="4" borderId="16" xfId="7" applyBorder="1" applyAlignment="1" applyProtection="1">
      <alignment horizontal="left"/>
      <protection hidden="1"/>
    </xf>
    <xf numFmtId="3" fontId="11" fillId="9" borderId="0" xfId="5" applyNumberFormat="1" applyFill="1" applyAlignment="1">
      <alignment vertical="center"/>
    </xf>
    <xf numFmtId="3" fontId="10" fillId="4" borderId="14" xfId="7" applyNumberFormat="1" applyBorder="1" applyAlignment="1" applyProtection="1">
      <alignment horizontal="center" vertical="center"/>
      <protection hidden="1"/>
    </xf>
    <xf numFmtId="0" fontId="0" fillId="9" borderId="1" xfId="5" applyFont="1" applyFill="1" applyBorder="1" applyAlignment="1" applyProtection="1">
      <alignment vertical="center" wrapText="1"/>
      <protection hidden="1"/>
    </xf>
    <xf numFmtId="0" fontId="28" fillId="9" borderId="0" xfId="0" applyFont="1" applyFill="1" applyProtection="1">
      <protection hidden="1"/>
    </xf>
    <xf numFmtId="0" fontId="0" fillId="9" borderId="0" xfId="0" applyFill="1" applyAlignment="1">
      <alignment horizontal="left" vertical="center" wrapText="1"/>
    </xf>
    <xf numFmtId="0" fontId="0" fillId="9" borderId="0" xfId="0" applyFill="1" applyAlignment="1">
      <alignment horizontal="left" vertical="center" wrapText="1" indent="1"/>
    </xf>
    <xf numFmtId="0" fontId="0" fillId="9" borderId="0" xfId="0" applyFill="1" applyAlignment="1">
      <alignment horizontal="left" vertical="center" wrapText="1" indent="3"/>
    </xf>
    <xf numFmtId="0" fontId="0" fillId="9" borderId="0" xfId="5" applyFont="1" applyFill="1" applyProtection="1">
      <protection hidden="1"/>
    </xf>
    <xf numFmtId="3" fontId="23" fillId="9" borderId="9" xfId="16" applyBorder="1">
      <protection locked="0"/>
    </xf>
    <xf numFmtId="9" fontId="10" fillId="4" borderId="14" xfId="11" applyFont="1" applyFill="1" applyBorder="1" applyProtection="1">
      <protection hidden="1"/>
    </xf>
    <xf numFmtId="0" fontId="11" fillId="5" borderId="14" xfId="8" applyBorder="1" applyAlignment="1" applyProtection="1">
      <alignment wrapText="1"/>
      <protection hidden="1"/>
    </xf>
    <xf numFmtId="0" fontId="10" fillId="4" borderId="16" xfId="7" applyBorder="1" applyAlignment="1" applyProtection="1">
      <alignment horizontal="center" vertical="center" wrapText="1"/>
      <protection hidden="1"/>
    </xf>
    <xf numFmtId="0" fontId="10" fillId="4" borderId="33" xfId="7" applyBorder="1" applyAlignment="1" applyProtection="1">
      <alignment horizontal="center" vertical="center" wrapText="1"/>
      <protection hidden="1"/>
    </xf>
    <xf numFmtId="0" fontId="11" fillId="5" borderId="14" xfId="3" applyFont="1" applyBorder="1" applyAlignment="1">
      <alignment horizontal="left" vertical="center" wrapText="1"/>
    </xf>
    <xf numFmtId="3" fontId="0" fillId="9" borderId="0" xfId="5" applyNumberFormat="1" applyFont="1" applyFill="1" applyAlignment="1" applyProtection="1">
      <alignment wrapText="1"/>
      <protection hidden="1"/>
    </xf>
    <xf numFmtId="0" fontId="0" fillId="9" borderId="0" xfId="5" applyFont="1" applyFill="1" applyAlignment="1" applyProtection="1">
      <alignment horizontal="left" vertical="center" wrapText="1" indent="3"/>
      <protection hidden="1"/>
    </xf>
    <xf numFmtId="3" fontId="10" fillId="4" borderId="16" xfId="7" applyNumberFormat="1" applyBorder="1" applyAlignment="1" applyProtection="1">
      <alignment horizontal="center" vertical="center"/>
      <protection hidden="1"/>
    </xf>
    <xf numFmtId="3" fontId="10" fillId="4" borderId="18" xfId="7" applyNumberFormat="1" applyBorder="1" applyAlignment="1" applyProtection="1">
      <alignment horizontal="center" vertical="center"/>
      <protection hidden="1"/>
    </xf>
    <xf numFmtId="3" fontId="11" fillId="9" borderId="29" xfId="5" applyNumberFormat="1" applyFill="1" applyBorder="1" applyAlignment="1" applyProtection="1">
      <alignment vertical="center" wrapText="1"/>
      <protection hidden="1"/>
    </xf>
    <xf numFmtId="0" fontId="0" fillId="5" borderId="0" xfId="3" applyFont="1" applyAlignment="1" applyProtection="1">
      <protection hidden="1"/>
    </xf>
    <xf numFmtId="0" fontId="11" fillId="9" borderId="0" xfId="0" applyFont="1" applyFill="1" applyAlignment="1">
      <alignment horizontal="center" vertical="center"/>
    </xf>
    <xf numFmtId="0" fontId="0" fillId="9" borderId="15" xfId="0" applyFill="1" applyBorder="1"/>
    <xf numFmtId="3" fontId="11" fillId="9" borderId="34" xfId="5" applyNumberFormat="1" applyFill="1" applyBorder="1" applyAlignment="1" applyProtection="1">
      <alignment vertical="center" wrapText="1"/>
      <protection hidden="1"/>
    </xf>
    <xf numFmtId="0" fontId="10" fillId="4" borderId="13" xfId="7" applyBorder="1" applyAlignment="1" applyProtection="1">
      <alignment horizontal="left" vertical="center"/>
      <protection hidden="1"/>
    </xf>
    <xf numFmtId="3" fontId="10" fillId="4" borderId="13" xfId="7" applyNumberFormat="1" applyBorder="1" applyAlignment="1" applyProtection="1">
      <alignment horizontal="right" vertical="center"/>
      <protection hidden="1"/>
    </xf>
    <xf numFmtId="9" fontId="11" fillId="9" borderId="5" xfId="1" applyFont="1" applyFill="1" applyBorder="1" applyAlignment="1" applyProtection="1">
      <alignment vertical="center" wrapText="1"/>
      <protection locked="0"/>
    </xf>
    <xf numFmtId="9" fontId="11" fillId="9" borderId="29" xfId="1" applyFont="1" applyFill="1" applyBorder="1" applyAlignment="1" applyProtection="1">
      <alignment vertical="center" wrapText="1"/>
      <protection hidden="1"/>
    </xf>
    <xf numFmtId="9" fontId="11" fillId="9" borderId="16" xfId="1" applyFont="1" applyFill="1" applyBorder="1" applyAlignment="1" applyProtection="1">
      <alignment vertical="center" wrapText="1"/>
      <protection hidden="1"/>
    </xf>
    <xf numFmtId="3" fontId="10" fillId="4" borderId="16" xfId="7" applyNumberFormat="1" applyBorder="1" applyAlignment="1" applyProtection="1">
      <alignment horizontal="center" vertical="center" wrapText="1"/>
      <protection hidden="1"/>
    </xf>
    <xf numFmtId="0" fontId="11" fillId="5" borderId="0" xfId="21" applyAlignment="1">
      <alignment wrapText="1"/>
    </xf>
    <xf numFmtId="0" fontId="8" fillId="9" borderId="0" xfId="0" applyFont="1" applyFill="1" applyAlignment="1">
      <alignment horizontal="right" wrapText="1"/>
    </xf>
    <xf numFmtId="10" fontId="8" fillId="9" borderId="0" xfId="0" applyNumberFormat="1" applyFont="1" applyFill="1" applyAlignment="1">
      <alignment horizontal="right" wrapText="1"/>
    </xf>
    <xf numFmtId="3" fontId="0" fillId="9" borderId="0" xfId="0" applyNumberFormat="1" applyFill="1" applyAlignment="1">
      <alignment vertical="center" wrapText="1"/>
    </xf>
    <xf numFmtId="0" fontId="26" fillId="9" borderId="0" xfId="0" applyFont="1" applyFill="1" applyAlignment="1">
      <alignment horizontal="right" wrapText="1"/>
    </xf>
    <xf numFmtId="3" fontId="26" fillId="9" borderId="0" xfId="0" applyNumberFormat="1" applyFont="1" applyFill="1" applyAlignment="1">
      <alignment vertical="center" wrapText="1"/>
    </xf>
    <xf numFmtId="0" fontId="30" fillId="9" borderId="0" xfId="0" applyFont="1" applyFill="1" applyAlignment="1">
      <alignment wrapText="1"/>
    </xf>
    <xf numFmtId="3" fontId="0" fillId="9" borderId="0" xfId="0" applyNumberFormat="1" applyFill="1" applyAlignment="1">
      <alignment wrapText="1"/>
    </xf>
    <xf numFmtId="9" fontId="0" fillId="9" borderId="0" xfId="0" applyNumberFormat="1" applyFill="1" applyAlignment="1">
      <alignment wrapText="1"/>
    </xf>
    <xf numFmtId="3" fontId="8" fillId="9" borderId="0" xfId="0" applyNumberFormat="1" applyFont="1" applyFill="1" applyAlignment="1">
      <alignment wrapText="1"/>
    </xf>
    <xf numFmtId="0" fontId="33" fillId="9" borderId="0" xfId="0" applyFont="1" applyFill="1" applyAlignment="1">
      <alignment wrapText="1"/>
    </xf>
    <xf numFmtId="3" fontId="10" fillId="4" borderId="13" xfId="7" applyNumberFormat="1" applyBorder="1" applyAlignment="1" applyProtection="1">
      <alignment horizontal="center" vertical="center" wrapText="1"/>
      <protection hidden="1"/>
    </xf>
    <xf numFmtId="3" fontId="11" fillId="9" borderId="16" xfId="5" applyNumberFormat="1" applyFill="1" applyBorder="1" applyAlignment="1" applyProtection="1">
      <alignment vertical="center" wrapText="1"/>
      <protection hidden="1"/>
    </xf>
    <xf numFmtId="3" fontId="0" fillId="9" borderId="35" xfId="0" applyNumberFormat="1" applyFill="1" applyBorder="1" applyAlignment="1">
      <alignment vertical="center" wrapText="1"/>
    </xf>
    <xf numFmtId="3" fontId="26" fillId="9" borderId="31" xfId="0" applyNumberFormat="1" applyFont="1" applyFill="1" applyBorder="1" applyAlignment="1">
      <alignment vertical="center" wrapText="1"/>
    </xf>
    <xf numFmtId="3" fontId="11" fillId="9" borderId="33" xfId="5" applyNumberFormat="1" applyFill="1" applyBorder="1" applyAlignment="1" applyProtection="1">
      <alignment vertical="center" wrapText="1"/>
      <protection hidden="1"/>
    </xf>
    <xf numFmtId="9" fontId="11" fillId="9" borderId="33" xfId="1" applyFont="1" applyFill="1" applyBorder="1" applyAlignment="1" applyProtection="1">
      <alignment vertical="center" wrapText="1"/>
      <protection hidden="1"/>
    </xf>
    <xf numFmtId="0" fontId="0" fillId="9" borderId="1" xfId="0" applyFill="1" applyBorder="1" applyAlignment="1" applyProtection="1">
      <alignment vertical="center"/>
      <protection hidden="1"/>
    </xf>
    <xf numFmtId="0" fontId="11" fillId="9" borderId="9" xfId="12" applyBorder="1">
      <alignment horizontal="left"/>
      <protection locked="0"/>
    </xf>
    <xf numFmtId="3" fontId="11" fillId="9" borderId="9" xfId="26" applyBorder="1" applyAlignment="1">
      <protection locked="0"/>
    </xf>
    <xf numFmtId="3" fontId="10" fillId="4" borderId="14" xfId="2" applyNumberFormat="1" applyFont="1" applyBorder="1"/>
    <xf numFmtId="3" fontId="10" fillId="4" borderId="14" xfId="2" applyNumberFormat="1" applyFont="1" applyBorder="1" applyAlignment="1" applyProtection="1">
      <alignment vertical="center" wrapText="1"/>
      <protection hidden="1"/>
    </xf>
    <xf numFmtId="3" fontId="10" fillId="4" borderId="8" xfId="7" applyNumberFormat="1" applyBorder="1" applyAlignment="1" applyProtection="1">
      <alignment horizontal="center" vertical="center" wrapText="1"/>
      <protection hidden="1"/>
    </xf>
    <xf numFmtId="0" fontId="0" fillId="9" borderId="1" xfId="5" applyFont="1" applyFill="1" applyBorder="1" applyAlignment="1" applyProtection="1">
      <alignment wrapText="1"/>
      <protection hidden="1"/>
    </xf>
    <xf numFmtId="3" fontId="11" fillId="9" borderId="0" xfId="8" applyNumberFormat="1" applyFill="1" applyProtection="1">
      <protection hidden="1"/>
    </xf>
    <xf numFmtId="3" fontId="11" fillId="5" borderId="15" xfId="8" applyNumberFormat="1" applyBorder="1" applyProtection="1">
      <protection hidden="1"/>
    </xf>
    <xf numFmtId="0" fontId="11" fillId="9" borderId="15" xfId="5" applyFill="1" applyBorder="1" applyAlignment="1" applyProtection="1">
      <alignment horizontal="left" indent="4"/>
      <protection hidden="1"/>
    </xf>
    <xf numFmtId="3" fontId="0" fillId="5" borderId="15" xfId="8" applyNumberFormat="1" applyFont="1" applyBorder="1" applyProtection="1">
      <protection hidden="1"/>
    </xf>
    <xf numFmtId="4" fontId="10" fillId="4" borderId="14" xfId="7" applyNumberFormat="1" applyBorder="1" applyAlignment="1">
      <alignment horizontal="right" vertical="center" wrapText="1"/>
    </xf>
    <xf numFmtId="0" fontId="11" fillId="5" borderId="14" xfId="14" applyFont="1" applyBorder="1"/>
    <xf numFmtId="0" fontId="11" fillId="9" borderId="14" xfId="13" applyFont="1" applyFill="1" applyBorder="1" applyAlignment="1">
      <alignment horizontal="left" indent="3"/>
    </xf>
    <xf numFmtId="0" fontId="10" fillId="4" borderId="14" xfId="15" applyFont="1" applyBorder="1"/>
    <xf numFmtId="0" fontId="11" fillId="5" borderId="30" xfId="14" applyFont="1" applyBorder="1"/>
    <xf numFmtId="3" fontId="10" fillId="12" borderId="14" xfId="15" applyNumberFormat="1" applyFont="1" applyFill="1" applyBorder="1"/>
    <xf numFmtId="3" fontId="10" fillId="9" borderId="14" xfId="13" applyNumberFormat="1" applyFont="1" applyFill="1" applyBorder="1"/>
    <xf numFmtId="4" fontId="11" fillId="9" borderId="0" xfId="0" applyNumberFormat="1" applyFont="1" applyFill="1" applyAlignment="1">
      <alignment horizontal="center" vertical="center"/>
    </xf>
    <xf numFmtId="4" fontId="11" fillId="9" borderId="0" xfId="0" applyNumberFormat="1" applyFont="1" applyFill="1"/>
    <xf numFmtId="4" fontId="10" fillId="4" borderId="13" xfId="2" applyNumberFormat="1" applyFont="1" applyBorder="1" applyAlignment="1" applyProtection="1">
      <alignment wrapText="1"/>
      <protection hidden="1"/>
    </xf>
    <xf numFmtId="0" fontId="0" fillId="5" borderId="25" xfId="3" applyFont="1" applyBorder="1" applyAlignment="1" applyProtection="1">
      <alignment wrapText="1"/>
      <protection hidden="1"/>
    </xf>
    <xf numFmtId="3" fontId="11" fillId="9" borderId="14" xfId="5" applyNumberFormat="1" applyFill="1" applyBorder="1" applyAlignment="1" applyProtection="1">
      <alignment horizontal="right"/>
      <protection hidden="1"/>
    </xf>
    <xf numFmtId="3" fontId="11" fillId="9" borderId="14" xfId="5" applyNumberFormat="1" applyFill="1" applyBorder="1" applyAlignment="1" applyProtection="1">
      <alignment horizontal="right" wrapText="1"/>
      <protection hidden="1"/>
    </xf>
    <xf numFmtId="3" fontId="11" fillId="9" borderId="14" xfId="0" applyNumberFormat="1" applyFont="1" applyFill="1" applyBorder="1" applyAlignment="1">
      <alignment horizontal="right"/>
    </xf>
    <xf numFmtId="3" fontId="11" fillId="9" borderId="13" xfId="0" applyNumberFormat="1" applyFont="1" applyFill="1" applyBorder="1" applyAlignment="1">
      <alignment horizontal="right"/>
    </xf>
    <xf numFmtId="3" fontId="11" fillId="11" borderId="13" xfId="19" applyBorder="1">
      <alignment horizontal="right"/>
      <protection hidden="1"/>
    </xf>
    <xf numFmtId="0" fontId="11" fillId="5" borderId="3" xfId="21" applyBorder="1" applyAlignment="1" applyProtection="1">
      <alignment wrapText="1"/>
    </xf>
    <xf numFmtId="0" fontId="11" fillId="5" borderId="32" xfId="21" applyBorder="1" applyAlignment="1" applyProtection="1">
      <alignment wrapText="1"/>
    </xf>
    <xf numFmtId="0" fontId="0" fillId="9" borderId="32" xfId="0" applyFill="1" applyBorder="1" applyAlignment="1">
      <alignment horizontal="left" wrapText="1" indent="2"/>
    </xf>
    <xf numFmtId="0" fontId="0" fillId="5" borderId="25" xfId="21" applyFont="1" applyBorder="1" applyAlignment="1" applyProtection="1">
      <alignment wrapText="1"/>
    </xf>
    <xf numFmtId="0" fontId="0" fillId="5" borderId="32" xfId="21" applyFont="1" applyBorder="1" applyAlignment="1" applyProtection="1">
      <alignment wrapText="1"/>
    </xf>
    <xf numFmtId="3" fontId="10" fillId="8" borderId="14" xfId="7" applyNumberFormat="1" applyFill="1" applyBorder="1" applyAlignment="1" applyProtection="1">
      <alignment vertical="center" wrapText="1"/>
    </xf>
    <xf numFmtId="0" fontId="0" fillId="5" borderId="32" xfId="21" applyFont="1" applyBorder="1" applyAlignment="1" applyProtection="1">
      <alignment vertical="center" wrapText="1"/>
    </xf>
    <xf numFmtId="0" fontId="11" fillId="5" borderId="32" xfId="21" applyBorder="1" applyAlignment="1" applyProtection="1">
      <alignment vertical="center" wrapText="1"/>
    </xf>
    <xf numFmtId="3" fontId="10" fillId="8" borderId="14" xfId="7" applyNumberFormat="1" applyFill="1" applyBorder="1" applyAlignment="1" applyProtection="1">
      <alignment wrapText="1"/>
    </xf>
    <xf numFmtId="0" fontId="10" fillId="4" borderId="14" xfId="7" applyBorder="1" applyAlignment="1" applyProtection="1">
      <alignment vertical="center" wrapText="1"/>
    </xf>
    <xf numFmtId="3" fontId="10" fillId="8" borderId="14" xfId="5" applyNumberFormat="1" applyFont="1" applyFill="1" applyBorder="1" applyAlignment="1" applyProtection="1">
      <alignment horizontal="right" wrapText="1"/>
      <protection hidden="1"/>
    </xf>
    <xf numFmtId="0" fontId="0" fillId="9" borderId="25" xfId="0" applyFill="1" applyBorder="1" applyAlignment="1">
      <alignment horizontal="left" wrapText="1" indent="2"/>
    </xf>
    <xf numFmtId="0" fontId="0" fillId="9" borderId="0" xfId="0" applyFill="1" applyAlignment="1" applyProtection="1">
      <alignment vertical="center"/>
      <protection hidden="1"/>
    </xf>
    <xf numFmtId="0" fontId="0" fillId="9" borderId="0" xfId="5" applyFont="1" applyFill="1" applyAlignment="1" applyProtection="1">
      <alignment horizontal="left"/>
      <protection hidden="1"/>
    </xf>
    <xf numFmtId="3" fontId="10" fillId="4" borderId="30" xfId="7" applyNumberFormat="1" applyBorder="1" applyAlignment="1" applyProtection="1">
      <alignment horizontal="right" vertical="center" wrapText="1"/>
      <protection hidden="1"/>
    </xf>
    <xf numFmtId="3" fontId="10" fillId="4" borderId="28" xfId="7" applyNumberFormat="1" applyBorder="1" applyAlignment="1" applyProtection="1">
      <alignment horizontal="right" vertical="center" wrapText="1"/>
      <protection hidden="1"/>
    </xf>
    <xf numFmtId="3" fontId="23" fillId="9" borderId="20" xfId="16" applyBorder="1">
      <protection locked="0"/>
    </xf>
    <xf numFmtId="3" fontId="0" fillId="9" borderId="37" xfId="5" applyNumberFormat="1" applyFont="1" applyFill="1" applyBorder="1" applyAlignment="1" applyProtection="1">
      <alignment wrapText="1"/>
      <protection hidden="1"/>
    </xf>
    <xf numFmtId="3" fontId="23" fillId="9" borderId="5" xfId="16" applyAlignment="1">
      <alignment horizontal="left" indent="2"/>
      <protection locked="0"/>
    </xf>
    <xf numFmtId="0" fontId="35" fillId="4" borderId="0" xfId="2" applyFont="1" applyAlignment="1" applyProtection="1">
      <alignment horizontal="center"/>
      <protection hidden="1"/>
    </xf>
    <xf numFmtId="4" fontId="11" fillId="9" borderId="0" xfId="5" applyNumberFormat="1" applyFill="1" applyAlignment="1" applyProtection="1">
      <alignment vertical="center" wrapText="1"/>
      <protection hidden="1"/>
    </xf>
    <xf numFmtId="0" fontId="0" fillId="10" borderId="13" xfId="0" applyFill="1" applyBorder="1" applyAlignment="1">
      <alignment vertical="center" wrapText="1"/>
    </xf>
    <xf numFmtId="3" fontId="10" fillId="4" borderId="14" xfId="7" applyNumberFormat="1" applyBorder="1" applyAlignment="1" applyProtection="1">
      <alignment horizontal="right" vertical="center" wrapText="1"/>
    </xf>
    <xf numFmtId="165" fontId="11" fillId="9" borderId="0" xfId="5" applyNumberFormat="1" applyFill="1" applyAlignment="1" applyProtection="1">
      <alignment vertical="center" wrapText="1"/>
      <protection hidden="1"/>
    </xf>
    <xf numFmtId="3" fontId="10" fillId="8" borderId="1" xfId="2" applyNumberFormat="1" applyFont="1" applyFill="1" applyBorder="1" applyAlignment="1" applyProtection="1">
      <alignment vertical="center" wrapText="1"/>
      <protection hidden="1"/>
    </xf>
    <xf numFmtId="3" fontId="11" fillId="9" borderId="14" xfId="5" applyNumberFormat="1" applyFill="1" applyBorder="1" applyAlignment="1" applyProtection="1">
      <alignment horizontal="right" vertical="center"/>
      <protection hidden="1"/>
    </xf>
    <xf numFmtId="0" fontId="11" fillId="9" borderId="0" xfId="0" applyFont="1" applyFill="1" applyAlignment="1">
      <alignment vertical="center"/>
    </xf>
    <xf numFmtId="0" fontId="11" fillId="5" borderId="25" xfId="3" applyFont="1" applyBorder="1" applyAlignment="1" applyProtection="1">
      <alignment vertical="center" wrapText="1"/>
      <protection hidden="1"/>
    </xf>
    <xf numFmtId="3" fontId="0" fillId="11" borderId="14" xfId="19" applyFont="1" applyBorder="1" applyAlignment="1">
      <alignment horizontal="right" vertical="center"/>
      <protection hidden="1"/>
    </xf>
    <xf numFmtId="3" fontId="11" fillId="9" borderId="13" xfId="5" applyNumberFormat="1" applyFill="1" applyBorder="1" applyAlignment="1" applyProtection="1">
      <alignment horizontal="right" vertical="center"/>
      <protection hidden="1"/>
    </xf>
    <xf numFmtId="0" fontId="11" fillId="9" borderId="1" xfId="0" applyFont="1" applyFill="1" applyBorder="1" applyAlignment="1" applyProtection="1">
      <alignment horizontal="left" vertical="center" wrapText="1"/>
      <protection hidden="1"/>
    </xf>
    <xf numFmtId="3" fontId="11" fillId="9" borderId="14" xfId="5" applyNumberFormat="1" applyFill="1" applyBorder="1" applyAlignment="1" applyProtection="1">
      <alignment horizontal="right" vertical="center" wrapText="1"/>
      <protection hidden="1"/>
    </xf>
    <xf numFmtId="3" fontId="11" fillId="9" borderId="13" xfId="0" applyNumberFormat="1" applyFont="1" applyFill="1" applyBorder="1" applyAlignment="1">
      <alignment horizontal="right" vertical="center"/>
    </xf>
    <xf numFmtId="3" fontId="11" fillId="11" borderId="14" xfId="19" applyBorder="1" applyAlignment="1">
      <alignment horizontal="right" vertical="center"/>
      <protection hidden="1"/>
    </xf>
    <xf numFmtId="3" fontId="11" fillId="9" borderId="14" xfId="0" applyNumberFormat="1" applyFont="1" applyFill="1" applyBorder="1" applyAlignment="1">
      <alignment horizontal="right" vertical="center"/>
    </xf>
    <xf numFmtId="3" fontId="11" fillId="11" borderId="13" xfId="19" applyBorder="1" applyAlignment="1">
      <alignment horizontal="right" vertical="center"/>
      <protection hidden="1"/>
    </xf>
    <xf numFmtId="0" fontId="0" fillId="9" borderId="0" xfId="0" applyFill="1" applyAlignment="1">
      <alignment vertical="center"/>
    </xf>
    <xf numFmtId="0" fontId="11" fillId="9" borderId="13" xfId="0" applyFont="1" applyFill="1" applyBorder="1" applyAlignment="1" applyProtection="1">
      <alignment horizontal="left" vertical="center" wrapText="1"/>
      <protection hidden="1"/>
    </xf>
    <xf numFmtId="4" fontId="10" fillId="4" borderId="13" xfId="2" applyNumberFormat="1" applyFont="1" applyBorder="1" applyAlignment="1" applyProtection="1">
      <alignment vertical="center" wrapText="1"/>
      <protection hidden="1"/>
    </xf>
    <xf numFmtId="3" fontId="10" fillId="4" borderId="14" xfId="2" applyNumberFormat="1" applyFont="1" applyBorder="1" applyAlignment="1" applyProtection="1">
      <alignment horizontal="right" vertical="center"/>
      <protection hidden="1"/>
    </xf>
    <xf numFmtId="4" fontId="11" fillId="9" borderId="0" xfId="0" applyNumberFormat="1" applyFont="1" applyFill="1" applyAlignment="1">
      <alignment vertical="center"/>
    </xf>
    <xf numFmtId="0" fontId="16" fillId="3" borderId="13" xfId="18" applyFont="1" applyBorder="1" applyAlignment="1" applyProtection="1">
      <protection hidden="1"/>
    </xf>
    <xf numFmtId="0" fontId="10" fillId="4" borderId="1" xfId="7" applyBorder="1" applyAlignment="1" applyProtection="1">
      <alignment horizontal="left" vertical="center" wrapText="1"/>
      <protection hidden="1"/>
    </xf>
    <xf numFmtId="0" fontId="0" fillId="9" borderId="13" xfId="0" applyFill="1" applyBorder="1" applyAlignment="1" applyProtection="1">
      <alignment wrapText="1"/>
      <protection hidden="1"/>
    </xf>
    <xf numFmtId="0" fontId="11" fillId="9" borderId="13" xfId="0" applyFont="1" applyFill="1" applyBorder="1" applyAlignment="1" applyProtection="1">
      <alignment wrapText="1"/>
      <protection hidden="1"/>
    </xf>
    <xf numFmtId="0" fontId="0" fillId="9" borderId="17" xfId="0" applyFill="1" applyBorder="1"/>
    <xf numFmtId="0" fontId="16" fillId="3" borderId="18" xfId="6" applyFont="1" applyBorder="1" applyAlignment="1" applyProtection="1">
      <protection hidden="1"/>
    </xf>
    <xf numFmtId="3" fontId="11" fillId="9" borderId="18" xfId="5" applyNumberFormat="1" applyFill="1" applyBorder="1" applyProtection="1">
      <protection hidden="1"/>
    </xf>
    <xf numFmtId="0" fontId="11" fillId="9" borderId="18" xfId="5" applyFill="1" applyBorder="1" applyProtection="1">
      <protection hidden="1"/>
    </xf>
    <xf numFmtId="0" fontId="11" fillId="5" borderId="0" xfId="14" applyFont="1" applyBorder="1"/>
    <xf numFmtId="0" fontId="0" fillId="5" borderId="0" xfId="14" applyFont="1" applyBorder="1"/>
    <xf numFmtId="3" fontId="10" fillId="4" borderId="14" xfId="15" applyNumberFormat="1" applyFont="1" applyBorder="1" applyAlignment="1">
      <alignment horizontal="center" vertical="center" wrapText="1"/>
    </xf>
    <xf numFmtId="0" fontId="16" fillId="3" borderId="0" xfId="18" applyFont="1" applyBorder="1" applyAlignment="1" applyProtection="1">
      <protection hidden="1"/>
    </xf>
    <xf numFmtId="0" fontId="24" fillId="3" borderId="0" xfId="18" applyFont="1" applyBorder="1" applyAlignment="1" applyProtection="1">
      <alignment vertical="center"/>
      <protection hidden="1"/>
    </xf>
    <xf numFmtId="0" fontId="24" fillId="3" borderId="0" xfId="18" applyFont="1" applyBorder="1"/>
    <xf numFmtId="3" fontId="0" fillId="9" borderId="5" xfId="5" applyNumberFormat="1" applyFont="1" applyFill="1" applyBorder="1" applyAlignment="1" applyProtection="1">
      <alignment wrapText="1"/>
      <protection hidden="1"/>
    </xf>
    <xf numFmtId="0" fontId="10" fillId="4" borderId="14" xfId="15" applyFont="1" applyBorder="1" applyAlignment="1">
      <alignment horizontal="left" vertical="center" wrapText="1"/>
    </xf>
    <xf numFmtId="0" fontId="10" fillId="4" borderId="14" xfId="15" applyFont="1" applyBorder="1" applyAlignment="1">
      <alignment horizontal="center" vertical="center" wrapText="1"/>
    </xf>
    <xf numFmtId="0" fontId="0" fillId="9" borderId="0" xfId="0" applyFill="1" applyAlignment="1">
      <alignment horizontal="center" vertical="center" wrapText="1"/>
    </xf>
    <xf numFmtId="3" fontId="0" fillId="9" borderId="0" xfId="0" applyNumberFormat="1" applyFill="1" applyAlignment="1">
      <alignment horizontal="center" vertical="center" wrapText="1"/>
    </xf>
    <xf numFmtId="3" fontId="10" fillId="9" borderId="0" xfId="0" applyNumberFormat="1" applyFont="1" applyFill="1" applyAlignment="1">
      <alignment horizontal="center" vertical="center" wrapText="1"/>
    </xf>
    <xf numFmtId="3" fontId="10" fillId="4" borderId="14" xfId="7" applyNumberFormat="1" applyBorder="1" applyAlignment="1" applyProtection="1">
      <alignment horizontal="center" vertical="center" wrapText="1"/>
    </xf>
    <xf numFmtId="0" fontId="10" fillId="9" borderId="0" xfId="0" applyFont="1" applyFill="1" applyAlignment="1">
      <alignment horizontal="center" wrapText="1"/>
    </xf>
    <xf numFmtId="3" fontId="10" fillId="9" borderId="0" xfId="0" applyNumberFormat="1" applyFont="1" applyFill="1" applyAlignment="1">
      <alignment horizontal="center" wrapText="1"/>
    </xf>
    <xf numFmtId="0" fontId="20" fillId="9" borderId="0" xfId="0" applyFont="1" applyFill="1" applyAlignment="1">
      <alignment vertical="center"/>
    </xf>
    <xf numFmtId="3" fontId="11" fillId="9" borderId="5" xfId="26" applyAlignment="1">
      <alignment wrapText="1"/>
      <protection locked="0"/>
    </xf>
    <xf numFmtId="3" fontId="10" fillId="9" borderId="0" xfId="0" applyNumberFormat="1" applyFont="1" applyFill="1"/>
    <xf numFmtId="0" fontId="21" fillId="9" borderId="21" xfId="0" applyFont="1" applyFill="1" applyBorder="1" applyAlignment="1">
      <alignment vertical="center"/>
    </xf>
    <xf numFmtId="3" fontId="21" fillId="9" borderId="21" xfId="0" applyNumberFormat="1" applyFont="1" applyFill="1" applyBorder="1" applyAlignment="1">
      <alignment vertical="center"/>
    </xf>
    <xf numFmtId="0" fontId="22" fillId="9" borderId="0" xfId="0" applyFont="1" applyFill="1"/>
    <xf numFmtId="3" fontId="20" fillId="9" borderId="0" xfId="0" applyNumberFormat="1" applyFont="1" applyFill="1" applyAlignment="1">
      <alignment vertical="center"/>
    </xf>
    <xf numFmtId="0" fontId="14" fillId="9" borderId="0" xfId="4" quotePrefix="1" applyFill="1" applyAlignment="1" applyProtection="1">
      <alignment horizontal="center" vertical="center"/>
      <protection hidden="1"/>
    </xf>
    <xf numFmtId="0" fontId="11" fillId="9" borderId="0" xfId="5" applyFill="1" applyAlignment="1">
      <alignment wrapText="1"/>
    </xf>
    <xf numFmtId="0" fontId="11" fillId="9" borderId="0" xfId="5" applyFill="1" applyAlignment="1">
      <alignment vertical="center"/>
    </xf>
    <xf numFmtId="0" fontId="11" fillId="9" borderId="0" xfId="5" applyFill="1"/>
    <xf numFmtId="0" fontId="5" fillId="9" borderId="0" xfId="13" applyFont="1" applyFill="1" applyAlignment="1">
      <alignment wrapText="1"/>
    </xf>
    <xf numFmtId="0" fontId="5" fillId="9" borderId="0" xfId="13" applyFont="1" applyFill="1" applyAlignment="1">
      <alignment vertical="center" wrapText="1"/>
    </xf>
    <xf numFmtId="0" fontId="5" fillId="9" borderId="0" xfId="13" applyFont="1" applyFill="1"/>
    <xf numFmtId="0" fontId="11" fillId="9" borderId="14" xfId="5" applyFill="1" applyBorder="1" applyAlignment="1">
      <alignment horizontal="left" indent="3"/>
    </xf>
    <xf numFmtId="0" fontId="5" fillId="9" borderId="14" xfId="13" applyFont="1" applyFill="1" applyBorder="1"/>
    <xf numFmtId="0" fontId="11" fillId="9" borderId="0" xfId="5" applyFill="1" applyAlignment="1">
      <alignment horizontal="center" vertical="center"/>
    </xf>
    <xf numFmtId="0" fontId="0" fillId="5" borderId="0" xfId="3" applyFont="1" applyAlignment="1">
      <alignment vertical="center"/>
    </xf>
    <xf numFmtId="0" fontId="7" fillId="5" borderId="0" xfId="3" applyAlignment="1">
      <alignment vertical="center" wrapText="1"/>
    </xf>
    <xf numFmtId="0" fontId="11" fillId="9" borderId="0" xfId="5" applyFill="1" applyAlignment="1">
      <alignment vertical="center" wrapText="1"/>
    </xf>
    <xf numFmtId="0" fontId="10" fillId="4" borderId="13" xfId="15" applyFont="1" applyBorder="1" applyAlignment="1">
      <alignment horizontal="left" vertical="center" wrapText="1"/>
    </xf>
    <xf numFmtId="0" fontId="11" fillId="9" borderId="1" xfId="5" applyFill="1" applyBorder="1" applyAlignment="1">
      <alignment vertical="center" wrapText="1"/>
    </xf>
    <xf numFmtId="3" fontId="11" fillId="9" borderId="0" xfId="5" applyNumberFormat="1" applyFill="1"/>
    <xf numFmtId="0" fontId="11" fillId="5" borderId="43" xfId="3" applyFont="1" applyBorder="1" applyAlignment="1">
      <alignment vertical="center" wrapText="1"/>
    </xf>
    <xf numFmtId="3" fontId="11" fillId="9" borderId="4" xfId="3" applyNumberFormat="1" applyFont="1" applyFill="1" applyBorder="1" applyAlignment="1">
      <alignment vertical="center"/>
    </xf>
    <xf numFmtId="0" fontId="11" fillId="9" borderId="25" xfId="5" applyFill="1" applyBorder="1" applyAlignment="1">
      <alignment vertical="center" wrapText="1"/>
    </xf>
    <xf numFmtId="0" fontId="11" fillId="5" borderId="2" xfId="3" applyFont="1" applyBorder="1" applyAlignment="1">
      <alignment vertical="center" wrapText="1"/>
    </xf>
    <xf numFmtId="3" fontId="10" fillId="4" borderId="14" xfId="15" applyNumberFormat="1" applyFont="1" applyBorder="1" applyAlignment="1">
      <alignment horizontal="right" vertical="center" wrapText="1"/>
    </xf>
    <xf numFmtId="0" fontId="7" fillId="5" borderId="0" xfId="3" applyAlignment="1">
      <alignment vertical="center"/>
    </xf>
    <xf numFmtId="0" fontId="10" fillId="4" borderId="46" xfId="15" applyFont="1" applyBorder="1" applyAlignment="1">
      <alignment vertical="center"/>
    </xf>
    <xf numFmtId="0" fontId="10" fillId="4" borderId="47" xfId="15" applyFont="1" applyBorder="1" applyAlignment="1">
      <alignment vertical="center"/>
    </xf>
    <xf numFmtId="0" fontId="25" fillId="9" borderId="0" xfId="0" applyFont="1" applyFill="1" applyAlignment="1" applyProtection="1">
      <alignment horizontal="right"/>
      <protection hidden="1"/>
    </xf>
    <xf numFmtId="0" fontId="7" fillId="9" borderId="0" xfId="3" applyFill="1" applyBorder="1" applyAlignment="1" applyProtection="1">
      <alignment horizontal="center"/>
      <protection hidden="1"/>
    </xf>
    <xf numFmtId="0" fontId="29" fillId="9" borderId="0" xfId="29" applyFill="1" applyAlignment="1">
      <alignment horizontal="center"/>
    </xf>
    <xf numFmtId="0" fontId="29" fillId="9" borderId="0" xfId="29" applyFill="1"/>
    <xf numFmtId="0" fontId="0" fillId="9" borderId="0" xfId="0" applyFill="1" applyAlignment="1">
      <alignment horizontal="center"/>
    </xf>
    <xf numFmtId="4" fontId="36" fillId="9" borderId="0" xfId="7" applyNumberFormat="1" applyFont="1" applyFill="1" applyBorder="1" applyAlignment="1" applyProtection="1">
      <alignment vertical="center" wrapText="1"/>
      <protection hidden="1"/>
    </xf>
    <xf numFmtId="0" fontId="10" fillId="4" borderId="14" xfId="7" applyBorder="1" applyAlignment="1" applyProtection="1">
      <alignment horizontal="center" vertical="center"/>
    </xf>
    <xf numFmtId="0" fontId="10" fillId="4" borderId="14" xfId="7" applyBorder="1" applyAlignment="1" applyProtection="1">
      <alignment horizontal="left" vertical="center"/>
    </xf>
    <xf numFmtId="4" fontId="10" fillId="4" borderId="14" xfId="7" applyNumberFormat="1" applyBorder="1" applyAlignment="1" applyProtection="1">
      <alignment vertical="center" wrapText="1"/>
    </xf>
    <xf numFmtId="0" fontId="14" fillId="9" borderId="0" xfId="4" applyFill="1" applyAlignment="1" applyProtection="1">
      <alignment horizontal="center"/>
      <protection hidden="1"/>
    </xf>
    <xf numFmtId="0" fontId="0" fillId="14" borderId="0" xfId="3" applyFont="1" applyFill="1" applyAlignment="1" applyProtection="1">
      <protection hidden="1"/>
    </xf>
    <xf numFmtId="0" fontId="7" fillId="14" borderId="0" xfId="3" applyFill="1" applyAlignment="1" applyProtection="1">
      <alignment wrapText="1"/>
      <protection hidden="1"/>
    </xf>
    <xf numFmtId="0" fontId="7" fillId="14" borderId="0" xfId="3" applyFill="1" applyProtection="1">
      <protection hidden="1"/>
    </xf>
    <xf numFmtId="0" fontId="0" fillId="14" borderId="0" xfId="3" applyFont="1" applyFill="1" applyAlignment="1" applyProtection="1">
      <alignment wrapText="1"/>
      <protection hidden="1"/>
    </xf>
    <xf numFmtId="0" fontId="0" fillId="14" borderId="0" xfId="30" applyFont="1" applyFill="1" applyAlignment="1" applyProtection="1">
      <protection hidden="1"/>
    </xf>
    <xf numFmtId="0" fontId="4" fillId="14" borderId="0" xfId="30" applyFill="1" applyAlignment="1" applyProtection="1">
      <alignment horizontal="left"/>
      <protection hidden="1"/>
    </xf>
    <xf numFmtId="0" fontId="4" fillId="14" borderId="0" xfId="30" applyFill="1" applyAlignment="1" applyProtection="1">
      <alignment wrapText="1"/>
      <protection hidden="1"/>
    </xf>
    <xf numFmtId="0" fontId="4" fillId="14" borderId="0" xfId="30" applyFill="1" applyProtection="1">
      <protection hidden="1"/>
    </xf>
    <xf numFmtId="0" fontId="0" fillId="14" borderId="0" xfId="30" applyFont="1" applyFill="1" applyAlignment="1" applyProtection="1">
      <alignment wrapText="1"/>
      <protection hidden="1"/>
    </xf>
    <xf numFmtId="0" fontId="10" fillId="9" borderId="0" xfId="7" applyFill="1" applyBorder="1" applyAlignment="1" applyProtection="1">
      <alignment wrapText="1"/>
      <protection hidden="1"/>
    </xf>
    <xf numFmtId="0" fontId="10" fillId="9" borderId="0" xfId="7" applyFill="1" applyBorder="1" applyAlignment="1" applyProtection="1">
      <alignment horizontal="left"/>
      <protection hidden="1"/>
    </xf>
    <xf numFmtId="3" fontId="10" fillId="9" borderId="0" xfId="7" applyNumberFormat="1" applyFill="1" applyBorder="1" applyProtection="1">
      <protection hidden="1"/>
    </xf>
    <xf numFmtId="9" fontId="10" fillId="9" borderId="0" xfId="11" applyFont="1" applyFill="1" applyBorder="1" applyProtection="1">
      <protection hidden="1"/>
    </xf>
    <xf numFmtId="0" fontId="0" fillId="5" borderId="0" xfId="30" applyFont="1" applyAlignment="1" applyProtection="1">
      <alignment wrapText="1"/>
      <protection hidden="1"/>
    </xf>
    <xf numFmtId="0" fontId="4" fillId="5" borderId="0" xfId="30" applyAlignment="1" applyProtection="1">
      <alignment horizontal="left"/>
      <protection hidden="1"/>
    </xf>
    <xf numFmtId="0" fontId="4" fillId="5" borderId="0" xfId="30" applyAlignment="1" applyProtection="1">
      <alignment wrapText="1"/>
      <protection hidden="1"/>
    </xf>
    <xf numFmtId="0" fontId="4" fillId="5" borderId="0" xfId="30" applyProtection="1">
      <protection hidden="1"/>
    </xf>
    <xf numFmtId="3" fontId="10" fillId="4" borderId="14" xfId="7" applyNumberFormat="1" applyBorder="1" applyAlignment="1" applyProtection="1">
      <alignment horizontal="left" vertical="center" wrapText="1"/>
    </xf>
    <xf numFmtId="14" fontId="23" fillId="9" borderId="5" xfId="16" applyNumberFormat="1">
      <protection locked="0"/>
    </xf>
    <xf numFmtId="3" fontId="0" fillId="9" borderId="0" xfId="5" applyNumberFormat="1" applyFont="1" applyFill="1" applyAlignment="1" applyProtection="1">
      <alignment vertical="center" wrapText="1"/>
      <protection hidden="1"/>
    </xf>
    <xf numFmtId="4" fontId="10" fillId="8" borderId="14" xfId="5" applyNumberFormat="1" applyFont="1" applyFill="1" applyBorder="1" applyAlignment="1" applyProtection="1">
      <alignment wrapText="1"/>
      <protection hidden="1"/>
    </xf>
    <xf numFmtId="3" fontId="11" fillId="9" borderId="55" xfId="5" applyNumberFormat="1" applyFill="1" applyBorder="1" applyAlignment="1" applyProtection="1">
      <alignment vertical="center"/>
      <protection hidden="1"/>
    </xf>
    <xf numFmtId="3" fontId="11" fillId="9" borderId="56" xfId="5" applyNumberFormat="1" applyFill="1" applyBorder="1" applyAlignment="1" applyProtection="1">
      <alignment vertical="center" wrapText="1"/>
      <protection hidden="1"/>
    </xf>
    <xf numFmtId="3" fontId="11" fillId="9" borderId="57" xfId="5" applyNumberFormat="1" applyFill="1" applyBorder="1" applyAlignment="1" applyProtection="1">
      <alignment vertical="center"/>
      <protection hidden="1"/>
    </xf>
    <xf numFmtId="3" fontId="11" fillId="9" borderId="58" xfId="5" applyNumberFormat="1" applyFill="1" applyBorder="1" applyAlignment="1" applyProtection="1">
      <alignment vertical="center" wrapText="1"/>
      <protection hidden="1"/>
    </xf>
    <xf numFmtId="4" fontId="10" fillId="4" borderId="7" xfId="7" applyNumberFormat="1" applyBorder="1" applyAlignment="1" applyProtection="1">
      <alignment horizontal="right" vertical="center"/>
      <protection hidden="1"/>
    </xf>
    <xf numFmtId="4" fontId="10" fillId="4" borderId="30" xfId="7" applyNumberFormat="1" applyBorder="1" applyAlignment="1" applyProtection="1">
      <alignment horizontal="right" vertical="center"/>
      <protection hidden="1"/>
    </xf>
    <xf numFmtId="0" fontId="11" fillId="9" borderId="0" xfId="5" applyFill="1" applyAlignment="1" applyProtection="1">
      <alignment vertical="center" wrapText="1"/>
      <protection hidden="1"/>
    </xf>
    <xf numFmtId="3" fontId="0" fillId="9" borderId="55" xfId="5" applyNumberFormat="1" applyFont="1" applyFill="1" applyBorder="1" applyAlignment="1" applyProtection="1">
      <alignment vertical="center"/>
      <protection hidden="1"/>
    </xf>
    <xf numFmtId="3" fontId="0" fillId="9" borderId="57" xfId="5" applyNumberFormat="1" applyFont="1" applyFill="1" applyBorder="1" applyAlignment="1" applyProtection="1">
      <alignment vertical="center"/>
      <protection hidden="1"/>
    </xf>
    <xf numFmtId="0" fontId="39" fillId="9" borderId="0" xfId="5" applyFont="1" applyFill="1" applyAlignment="1" applyProtection="1">
      <alignment wrapText="1"/>
      <protection hidden="1"/>
    </xf>
    <xf numFmtId="9" fontId="0" fillId="9" borderId="0" xfId="1" applyFont="1" applyFill="1"/>
    <xf numFmtId="9" fontId="10" fillId="4" borderId="14" xfId="1" applyFont="1" applyFill="1" applyBorder="1" applyProtection="1">
      <protection hidden="1"/>
    </xf>
    <xf numFmtId="0" fontId="11" fillId="10" borderId="14" xfId="5" applyFill="1" applyBorder="1" applyProtection="1">
      <protection hidden="1"/>
    </xf>
    <xf numFmtId="0" fontId="0" fillId="5" borderId="14" xfId="8" applyFont="1" applyBorder="1" applyAlignment="1" applyProtection="1">
      <alignment wrapText="1"/>
      <protection hidden="1"/>
    </xf>
    <xf numFmtId="0" fontId="0" fillId="5" borderId="1" xfId="3" applyFont="1" applyBorder="1" applyAlignment="1" applyProtection="1">
      <alignment wrapText="1"/>
      <protection hidden="1"/>
    </xf>
    <xf numFmtId="3" fontId="11" fillId="9" borderId="5" xfId="0" applyNumberFormat="1" applyFont="1" applyFill="1" applyBorder="1" applyAlignment="1" applyProtection="1">
      <alignment vertical="center" wrapText="1"/>
      <protection hidden="1"/>
    </xf>
    <xf numFmtId="3" fontId="0" fillId="9" borderId="0" xfId="0" applyNumberFormat="1" applyFill="1" applyAlignment="1">
      <alignment vertical="center"/>
    </xf>
    <xf numFmtId="0" fontId="10" fillId="9" borderId="0" xfId="0" applyFont="1" applyFill="1" applyAlignment="1">
      <alignment vertical="center"/>
    </xf>
    <xf numFmtId="4" fontId="11" fillId="9" borderId="5" xfId="26" applyNumberFormat="1" applyAlignment="1">
      <alignment vertical="center" wrapText="1"/>
      <protection locked="0"/>
    </xf>
    <xf numFmtId="3" fontId="10" fillId="8" borderId="14" xfId="5" applyNumberFormat="1" applyFont="1" applyFill="1" applyBorder="1" applyAlignment="1" applyProtection="1">
      <alignment wrapText="1"/>
      <protection hidden="1"/>
    </xf>
    <xf numFmtId="3" fontId="10" fillId="8" borderId="14" xfId="0" applyNumberFormat="1" applyFont="1" applyFill="1" applyBorder="1"/>
    <xf numFmtId="0" fontId="14" fillId="9" borderId="0" xfId="4" applyFill="1" applyAlignment="1" applyProtection="1">
      <alignment vertical="center"/>
      <protection hidden="1"/>
    </xf>
    <xf numFmtId="0" fontId="16" fillId="3" borderId="0" xfId="18" applyFont="1" applyAlignment="1" applyProtection="1">
      <alignment vertical="center"/>
      <protection hidden="1"/>
    </xf>
    <xf numFmtId="0" fontId="16" fillId="3" borderId="0" xfId="18" applyFont="1" applyAlignment="1" applyProtection="1">
      <alignment vertical="center" wrapText="1"/>
      <protection hidden="1"/>
    </xf>
    <xf numFmtId="3" fontId="0" fillId="9" borderId="0" xfId="5" applyNumberFormat="1" applyFont="1" applyFill="1" applyAlignment="1" applyProtection="1">
      <alignment vertical="center"/>
      <protection hidden="1"/>
    </xf>
    <xf numFmtId="0" fontId="0" fillId="9" borderId="0" xfId="5" applyFont="1" applyFill="1" applyAlignment="1" applyProtection="1">
      <alignment vertical="center"/>
      <protection hidden="1"/>
    </xf>
    <xf numFmtId="0" fontId="15" fillId="3" borderId="0" xfId="6" applyAlignment="1" applyProtection="1">
      <alignment vertical="center"/>
      <protection hidden="1"/>
    </xf>
    <xf numFmtId="0" fontId="14" fillId="9" borderId="0" xfId="4" applyFill="1" applyAlignment="1" applyProtection="1">
      <alignment vertical="center" wrapText="1"/>
      <protection hidden="1"/>
    </xf>
    <xf numFmtId="0" fontId="11" fillId="9" borderId="0" xfId="5" applyFill="1" applyAlignment="1" applyProtection="1">
      <alignment horizontal="left" vertical="center"/>
      <protection hidden="1"/>
    </xf>
    <xf numFmtId="0" fontId="11" fillId="9" borderId="52" xfId="5" applyFill="1" applyBorder="1" applyAlignment="1" applyProtection="1">
      <alignment vertical="center" wrapText="1"/>
      <protection hidden="1"/>
    </xf>
    <xf numFmtId="0" fontId="11" fillId="9" borderId="53" xfId="5" applyFill="1" applyBorder="1" applyAlignment="1" applyProtection="1">
      <alignment vertical="center" wrapText="1"/>
      <protection hidden="1"/>
    </xf>
    <xf numFmtId="0" fontId="11" fillId="9" borderId="0" xfId="0" applyFont="1" applyFill="1" applyAlignment="1">
      <alignment vertical="center" wrapText="1"/>
    </xf>
    <xf numFmtId="3" fontId="11" fillId="9" borderId="0" xfId="5" applyNumberFormat="1" applyFill="1" applyAlignment="1" applyProtection="1">
      <alignment horizontal="right" vertical="center"/>
      <protection hidden="1"/>
    </xf>
    <xf numFmtId="3" fontId="11" fillId="9" borderId="0" xfId="5" applyNumberFormat="1" applyFill="1" applyAlignment="1" applyProtection="1">
      <alignment horizontal="right" vertical="center" wrapText="1"/>
      <protection hidden="1"/>
    </xf>
    <xf numFmtId="3" fontId="11" fillId="9" borderId="0" xfId="0" applyNumberFormat="1" applyFont="1" applyFill="1" applyAlignment="1">
      <alignment horizontal="right" vertical="center"/>
    </xf>
    <xf numFmtId="0" fontId="0" fillId="9" borderId="0" xfId="5" applyFont="1" applyFill="1" applyAlignment="1" applyProtection="1">
      <alignment horizontal="center" vertical="center" wrapText="1"/>
      <protection hidden="1"/>
    </xf>
    <xf numFmtId="0" fontId="11" fillId="9" borderId="0" xfId="5" applyFill="1" applyAlignment="1" applyProtection="1">
      <alignment horizontal="center" vertical="center" wrapText="1"/>
      <protection hidden="1"/>
    </xf>
    <xf numFmtId="0" fontId="11" fillId="15" borderId="0" xfId="5" applyFill="1" applyAlignment="1" applyProtection="1">
      <alignment horizontal="center" vertical="center"/>
      <protection hidden="1"/>
    </xf>
    <xf numFmtId="0" fontId="0" fillId="9" borderId="0" xfId="5" applyFont="1" applyFill="1" applyAlignment="1" applyProtection="1">
      <alignment vertical="center" wrapText="1"/>
      <protection hidden="1"/>
    </xf>
    <xf numFmtId="0" fontId="0" fillId="15" borderId="0" xfId="5" applyFont="1" applyFill="1" applyAlignment="1" applyProtection="1">
      <alignment vertical="center" wrapText="1"/>
      <protection hidden="1"/>
    </xf>
    <xf numFmtId="3" fontId="25" fillId="15" borderId="0" xfId="5" applyNumberFormat="1" applyFont="1" applyFill="1" applyAlignment="1" applyProtection="1">
      <alignment horizontal="right" vertical="center"/>
      <protection hidden="1"/>
    </xf>
    <xf numFmtId="0" fontId="0" fillId="9" borderId="1" xfId="13" applyFont="1" applyFill="1" applyBorder="1" applyAlignment="1">
      <alignment horizontal="left" wrapText="1" indent="3"/>
    </xf>
    <xf numFmtId="0" fontId="11" fillId="9" borderId="1" xfId="13" applyFont="1" applyFill="1" applyBorder="1" applyAlignment="1">
      <alignment horizontal="left" wrapText="1" indent="3"/>
    </xf>
    <xf numFmtId="0" fontId="14" fillId="9" borderId="0" xfId="4" applyFill="1" applyAlignment="1" applyProtection="1">
      <alignment wrapText="1"/>
      <protection hidden="1"/>
    </xf>
    <xf numFmtId="0" fontId="11" fillId="9" borderId="5" xfId="12" applyAlignment="1">
      <alignment horizontal="left" vertical="center" wrapText="1"/>
      <protection locked="0"/>
    </xf>
    <xf numFmtId="3" fontId="0" fillId="9" borderId="0" xfId="0" applyNumberFormat="1" applyFill="1" applyAlignment="1" applyProtection="1">
      <alignment vertical="center"/>
      <protection hidden="1"/>
    </xf>
    <xf numFmtId="3" fontId="0" fillId="9" borderId="5" xfId="0" applyNumberFormat="1" applyFill="1" applyBorder="1" applyAlignment="1" applyProtection="1">
      <alignment vertical="center" wrapText="1"/>
      <protection hidden="1"/>
    </xf>
    <xf numFmtId="3" fontId="0" fillId="9" borderId="5" xfId="0" applyNumberFormat="1" applyFill="1" applyBorder="1" applyAlignment="1" applyProtection="1">
      <alignment vertical="center"/>
      <protection hidden="1"/>
    </xf>
    <xf numFmtId="0" fontId="11" fillId="9" borderId="9" xfId="12" applyBorder="1" applyAlignment="1">
      <alignment horizontal="left" vertical="center" wrapText="1"/>
      <protection locked="0"/>
    </xf>
    <xf numFmtId="3" fontId="0" fillId="9" borderId="9" xfId="0" applyNumberFormat="1" applyFill="1" applyBorder="1" applyAlignment="1" applyProtection="1">
      <alignment vertical="center" wrapText="1"/>
      <protection hidden="1"/>
    </xf>
    <xf numFmtId="3" fontId="0" fillId="9" borderId="9" xfId="0" applyNumberFormat="1" applyFill="1" applyBorder="1" applyAlignment="1" applyProtection="1">
      <alignment vertical="center"/>
      <protection hidden="1"/>
    </xf>
    <xf numFmtId="0" fontId="10" fillId="4" borderId="14" xfId="7" applyBorder="1" applyAlignment="1" applyProtection="1">
      <alignment vertical="center" wrapText="1"/>
      <protection hidden="1"/>
    </xf>
    <xf numFmtId="3" fontId="10" fillId="4" borderId="14" xfId="7" applyNumberFormat="1" applyBorder="1" applyAlignment="1" applyProtection="1">
      <alignment vertical="center" wrapText="1"/>
      <protection hidden="1"/>
    </xf>
    <xf numFmtId="0" fontId="0" fillId="16" borderId="0" xfId="0" applyFill="1" applyAlignment="1">
      <alignment vertical="center"/>
    </xf>
    <xf numFmtId="0" fontId="10" fillId="16" borderId="0" xfId="0" applyFont="1" applyFill="1" applyAlignment="1">
      <alignment vertical="center"/>
    </xf>
    <xf numFmtId="0" fontId="0" fillId="10" borderId="0" xfId="0" applyFill="1" applyAlignment="1">
      <alignment vertical="center"/>
    </xf>
    <xf numFmtId="0" fontId="10" fillId="4" borderId="4" xfId="7" applyBorder="1" applyAlignment="1" applyProtection="1">
      <alignment horizontal="center" vertical="center"/>
    </xf>
    <xf numFmtId="0" fontId="10" fillId="4" borderId="54" xfId="7" applyBorder="1" applyAlignment="1" applyProtection="1">
      <alignment vertical="center"/>
    </xf>
    <xf numFmtId="3" fontId="11" fillId="9" borderId="9" xfId="26" applyBorder="1" applyAlignment="1">
      <alignment vertical="center" wrapText="1"/>
      <protection locked="0"/>
    </xf>
    <xf numFmtId="167" fontId="23" fillId="9" borderId="5" xfId="1" applyNumberFormat="1" applyFont="1" applyFill="1" applyBorder="1" applyAlignment="1" applyProtection="1">
      <alignment vertical="center"/>
      <protection locked="0"/>
    </xf>
    <xf numFmtId="0" fontId="0" fillId="9" borderId="52" xfId="5" applyFont="1" applyFill="1" applyBorder="1" applyAlignment="1" applyProtection="1">
      <alignment vertical="center"/>
      <protection hidden="1"/>
    </xf>
    <xf numFmtId="0" fontId="0" fillId="9" borderId="53" xfId="5" applyFont="1" applyFill="1" applyBorder="1" applyAlignment="1" applyProtection="1">
      <alignment vertical="center"/>
      <protection hidden="1"/>
    </xf>
    <xf numFmtId="0" fontId="10" fillId="4" borderId="15" xfId="7" applyBorder="1" applyAlignment="1" applyProtection="1">
      <alignment horizontal="center" vertical="center"/>
    </xf>
    <xf numFmtId="3" fontId="10" fillId="4" borderId="0" xfId="7" applyNumberFormat="1" applyBorder="1" applyAlignment="1" applyProtection="1">
      <alignment horizontal="center" vertical="center"/>
    </xf>
    <xf numFmtId="3" fontId="11" fillId="5" borderId="0" xfId="8" applyNumberFormat="1" applyAlignment="1" applyProtection="1">
      <alignment vertical="center"/>
    </xf>
    <xf numFmtId="0" fontId="25" fillId="9" borderId="0" xfId="0" applyFont="1" applyFill="1" applyAlignment="1">
      <alignment vertical="center"/>
    </xf>
    <xf numFmtId="0" fontId="13" fillId="9" borderId="0" xfId="0" applyFont="1" applyFill="1" applyAlignment="1">
      <alignment vertical="center"/>
    </xf>
    <xf numFmtId="3" fontId="41" fillId="9" borderId="0" xfId="0" applyNumberFormat="1" applyFont="1" applyFill="1" applyAlignment="1">
      <alignment vertical="center"/>
    </xf>
    <xf numFmtId="0" fontId="10" fillId="4" borderId="0" xfId="7" applyBorder="1" applyAlignment="1" applyProtection="1">
      <alignment vertical="center"/>
    </xf>
    <xf numFmtId="3" fontId="11" fillId="9" borderId="0" xfId="8" applyNumberFormat="1" applyFill="1" applyAlignment="1" applyProtection="1">
      <alignment vertical="center"/>
    </xf>
    <xf numFmtId="3" fontId="23" fillId="9" borderId="0" xfId="0" applyNumberFormat="1" applyFont="1" applyFill="1" applyAlignment="1">
      <alignment vertical="center"/>
    </xf>
    <xf numFmtId="0" fontId="23" fillId="9" borderId="0" xfId="0" applyFont="1" applyFill="1" applyAlignment="1">
      <alignment vertical="center"/>
    </xf>
    <xf numFmtId="0" fontId="0" fillId="9" borderId="0" xfId="5" applyFont="1" applyFill="1" applyAlignment="1">
      <alignment vertical="center"/>
    </xf>
    <xf numFmtId="0" fontId="33" fillId="9" borderId="0" xfId="0" applyFont="1" applyFill="1" applyAlignment="1">
      <alignment vertical="center"/>
    </xf>
    <xf numFmtId="0" fontId="10" fillId="4" borderId="28" xfId="2" applyFont="1" applyBorder="1" applyAlignment="1">
      <alignment horizontal="center" vertical="center"/>
    </xf>
    <xf numFmtId="0" fontId="10" fillId="4" borderId="14" xfId="2" applyFont="1" applyBorder="1" applyAlignment="1">
      <alignment horizontal="center" vertical="center"/>
    </xf>
    <xf numFmtId="0" fontId="0" fillId="9" borderId="59" xfId="0" applyFill="1" applyBorder="1" applyAlignment="1">
      <alignment vertical="center"/>
    </xf>
    <xf numFmtId="3" fontId="0" fillId="9" borderId="59" xfId="0" applyNumberFormat="1" applyFill="1" applyBorder="1" applyAlignment="1">
      <alignment vertical="center"/>
    </xf>
    <xf numFmtId="0" fontId="25" fillId="9" borderId="49" xfId="0" applyFont="1" applyFill="1" applyBorder="1" applyAlignment="1">
      <alignment horizontal="center" vertical="center"/>
    </xf>
    <xf numFmtId="0" fontId="0" fillId="9" borderId="49" xfId="0" applyFill="1" applyBorder="1" applyAlignment="1">
      <alignment vertical="center"/>
    </xf>
    <xf numFmtId="9" fontId="23" fillId="9" borderId="49" xfId="1" applyFont="1" applyFill="1" applyBorder="1" applyAlignment="1">
      <alignment vertical="center"/>
    </xf>
    <xf numFmtId="4" fontId="23" fillId="9" borderId="5" xfId="16" applyNumberFormat="1">
      <protection locked="0"/>
    </xf>
    <xf numFmtId="10" fontId="0" fillId="9" borderId="0" xfId="31" applyNumberFormat="1" applyFont="1" applyFill="1" applyAlignment="1" applyProtection="1">
      <alignment vertical="center"/>
      <protection hidden="1"/>
    </xf>
    <xf numFmtId="0" fontId="0" fillId="9" borderId="0" xfId="0" applyFill="1" applyAlignment="1" applyProtection="1">
      <alignment vertical="center" wrapText="1"/>
      <protection hidden="1"/>
    </xf>
    <xf numFmtId="3" fontId="0" fillId="10" borderId="0" xfId="8" applyNumberFormat="1" applyFont="1" applyFill="1" applyAlignment="1" applyProtection="1">
      <alignment vertical="center"/>
    </xf>
    <xf numFmtId="3" fontId="11" fillId="10" borderId="0" xfId="8" applyNumberFormat="1" applyFill="1" applyAlignment="1" applyProtection="1">
      <alignment vertical="center"/>
    </xf>
    <xf numFmtId="3" fontId="11" fillId="11" borderId="0" xfId="19" applyAlignment="1">
      <alignment horizontal="right" vertical="center"/>
      <protection hidden="1"/>
    </xf>
    <xf numFmtId="3" fontId="23" fillId="9" borderId="5" xfId="16" applyAlignment="1">
      <alignment vertical="center"/>
      <protection locked="0"/>
    </xf>
    <xf numFmtId="0" fontId="25" fillId="9" borderId="63" xfId="0" applyFont="1" applyFill="1" applyBorder="1" applyAlignment="1" applyProtection="1">
      <alignment horizontal="right"/>
      <protection hidden="1"/>
    </xf>
    <xf numFmtId="0" fontId="25" fillId="9" borderId="65" xfId="0" applyFont="1" applyFill="1" applyBorder="1" applyAlignment="1" applyProtection="1">
      <alignment horizontal="right"/>
      <protection hidden="1"/>
    </xf>
    <xf numFmtId="0" fontId="14" fillId="9" borderId="0" xfId="4" applyFill="1" applyBorder="1" applyAlignment="1">
      <alignment horizontal="center" vertical="center"/>
    </xf>
    <xf numFmtId="0" fontId="14" fillId="9" borderId="27" xfId="4" quotePrefix="1" applyFill="1" applyBorder="1" applyAlignment="1">
      <alignment horizontal="center" vertical="center"/>
    </xf>
    <xf numFmtId="0" fontId="14" fillId="9" borderId="49" xfId="4" applyFill="1" applyBorder="1" applyAlignment="1">
      <alignment horizontal="center" vertical="center"/>
    </xf>
    <xf numFmtId="0" fontId="16" fillId="3" borderId="0" xfId="18" applyFont="1" applyBorder="1" applyAlignment="1" applyProtection="1">
      <alignment vertical="center"/>
      <protection hidden="1"/>
    </xf>
    <xf numFmtId="0" fontId="0" fillId="9" borderId="15" xfId="0" applyFill="1" applyBorder="1" applyAlignment="1" applyProtection="1">
      <alignment horizontal="left" vertical="center" wrapText="1"/>
      <protection hidden="1"/>
    </xf>
    <xf numFmtId="3" fontId="11" fillId="9" borderId="16" xfId="5" applyNumberFormat="1" applyFill="1" applyBorder="1" applyAlignment="1" applyProtection="1">
      <alignment horizontal="right" vertical="center" wrapText="1"/>
      <protection hidden="1"/>
    </xf>
    <xf numFmtId="0" fontId="0" fillId="0" borderId="0" xfId="0" applyAlignment="1">
      <alignment horizontal="left" vertical="center"/>
    </xf>
    <xf numFmtId="9" fontId="0" fillId="0" borderId="5" xfId="1" applyFont="1" applyBorder="1" applyAlignment="1">
      <alignment horizontal="center" vertical="center"/>
    </xf>
    <xf numFmtId="0" fontId="0" fillId="0" borderId="5" xfId="0" applyBorder="1" applyAlignment="1">
      <alignment horizontal="center" vertical="center"/>
    </xf>
    <xf numFmtId="3" fontId="10" fillId="8" borderId="14" xfId="5" applyNumberFormat="1" applyFont="1" applyFill="1" applyBorder="1" applyAlignment="1" applyProtection="1">
      <alignment horizontal="right" vertical="center" wrapText="1"/>
      <protection hidden="1"/>
    </xf>
    <xf numFmtId="3" fontId="10" fillId="4" borderId="28" xfId="2" applyNumberFormat="1" applyFont="1" applyBorder="1" applyAlignment="1" applyProtection="1">
      <alignment horizontal="right" vertical="center"/>
      <protection hidden="1"/>
    </xf>
    <xf numFmtId="0" fontId="0" fillId="9" borderId="15" xfId="0" applyFill="1" applyBorder="1" applyAlignment="1" applyProtection="1">
      <alignment vertical="center" wrapText="1"/>
      <protection hidden="1"/>
    </xf>
    <xf numFmtId="0" fontId="38" fillId="0" borderId="0" xfId="0" applyFont="1" applyAlignment="1">
      <alignment horizontal="center"/>
    </xf>
    <xf numFmtId="0" fontId="0" fillId="0" borderId="49" xfId="0" applyBorder="1"/>
    <xf numFmtId="0" fontId="0" fillId="0" borderId="0" xfId="0" applyAlignment="1">
      <alignment wrapText="1"/>
    </xf>
    <xf numFmtId="168" fontId="0" fillId="0" borderId="49" xfId="37" applyNumberFormat="1" applyFont="1" applyBorder="1"/>
    <xf numFmtId="168" fontId="0" fillId="0" borderId="49" xfId="37" applyNumberFormat="1" applyFont="1" applyBorder="1" applyAlignment="1">
      <alignment vertical="center"/>
    </xf>
    <xf numFmtId="168" fontId="10" fillId="4" borderId="14" xfId="2" applyNumberFormat="1" applyFont="1" applyBorder="1" applyAlignment="1" applyProtection="1">
      <alignment horizontal="right" vertical="center"/>
      <protection hidden="1"/>
    </xf>
    <xf numFmtId="3" fontId="11" fillId="9" borderId="13" xfId="5" applyNumberFormat="1" applyFill="1" applyBorder="1" applyAlignment="1" applyProtection="1">
      <alignment horizontal="right" vertical="center" wrapText="1"/>
      <protection hidden="1"/>
    </xf>
    <xf numFmtId="0" fontId="10" fillId="4" borderId="14" xfId="7" applyBorder="1" applyAlignment="1" applyProtection="1">
      <alignment vertical="center"/>
      <protection hidden="1"/>
    </xf>
    <xf numFmtId="3" fontId="23" fillId="9" borderId="68" xfId="16" applyBorder="1" applyAlignment="1">
      <alignment vertical="center"/>
      <protection locked="0"/>
    </xf>
    <xf numFmtId="3" fontId="11" fillId="9" borderId="0" xfId="8" applyNumberFormat="1" applyFill="1" applyAlignment="1" applyProtection="1">
      <alignment vertical="center"/>
      <protection hidden="1"/>
    </xf>
    <xf numFmtId="3" fontId="23" fillId="9" borderId="38" xfId="16" applyBorder="1" applyAlignment="1">
      <alignment vertical="center"/>
      <protection locked="0"/>
    </xf>
    <xf numFmtId="0" fontId="14" fillId="9" borderId="0" xfId="4" quotePrefix="1" applyFill="1" applyAlignment="1" applyProtection="1">
      <alignment vertical="center" wrapText="1"/>
      <protection hidden="1"/>
    </xf>
    <xf numFmtId="3" fontId="0" fillId="9" borderId="0" xfId="0" applyNumberFormat="1" applyFill="1" applyAlignment="1" applyProtection="1">
      <alignment vertical="center" wrapText="1"/>
      <protection hidden="1"/>
    </xf>
    <xf numFmtId="4" fontId="0" fillId="9" borderId="0" xfId="0" applyNumberFormat="1" applyFill="1" applyAlignment="1" applyProtection="1">
      <alignment vertical="center"/>
      <protection hidden="1"/>
    </xf>
    <xf numFmtId="4" fontId="11" fillId="9" borderId="0" xfId="0" applyNumberFormat="1" applyFont="1" applyFill="1" applyAlignment="1" applyProtection="1">
      <alignment vertical="center"/>
      <protection hidden="1"/>
    </xf>
    <xf numFmtId="0" fontId="11" fillId="9" borderId="0" xfId="0" applyFont="1" applyFill="1" applyAlignment="1" applyProtection="1">
      <alignment vertical="center"/>
      <protection hidden="1"/>
    </xf>
    <xf numFmtId="3" fontId="0" fillId="9" borderId="20" xfId="0" applyNumberFormat="1" applyFill="1" applyBorder="1" applyAlignment="1" applyProtection="1">
      <alignment vertical="center"/>
      <protection hidden="1"/>
    </xf>
    <xf numFmtId="3" fontId="11" fillId="9" borderId="5" xfId="26" applyAlignment="1">
      <alignment vertical="center"/>
      <protection locked="0"/>
    </xf>
    <xf numFmtId="10" fontId="0" fillId="0" borderId="0" xfId="31" applyNumberFormat="1" applyFont="1" applyFill="1" applyAlignment="1" applyProtection="1">
      <alignment vertical="center"/>
      <protection hidden="1"/>
    </xf>
    <xf numFmtId="9" fontId="0" fillId="9" borderId="0" xfId="1" applyFont="1" applyFill="1" applyAlignment="1" applyProtection="1">
      <alignment vertical="center"/>
      <protection hidden="1"/>
    </xf>
    <xf numFmtId="0" fontId="19" fillId="9" borderId="0" xfId="0" applyFont="1" applyFill="1" applyAlignment="1" applyProtection="1">
      <alignment vertical="center" wrapText="1"/>
      <protection hidden="1"/>
    </xf>
    <xf numFmtId="0" fontId="11" fillId="5" borderId="0" xfId="21" applyAlignment="1" applyProtection="1">
      <alignment vertical="center" wrapText="1"/>
      <protection hidden="1"/>
    </xf>
    <xf numFmtId="3" fontId="11" fillId="9" borderId="0" xfId="21" applyNumberFormat="1" applyFill="1" applyAlignment="1" applyProtection="1">
      <alignment vertical="center"/>
      <protection hidden="1"/>
    </xf>
    <xf numFmtId="10" fontId="0" fillId="9" borderId="0" xfId="31" applyNumberFormat="1" applyFont="1" applyFill="1" applyAlignment="1" applyProtection="1">
      <alignment vertical="center" wrapText="1"/>
      <protection hidden="1"/>
    </xf>
    <xf numFmtId="0" fontId="0" fillId="5" borderId="0" xfId="21" applyFont="1" applyAlignment="1" applyProtection="1">
      <alignment vertical="center" wrapText="1"/>
      <protection hidden="1"/>
    </xf>
    <xf numFmtId="0" fontId="27" fillId="9" borderId="0" xfId="0" applyFont="1" applyFill="1" applyAlignment="1" applyProtection="1">
      <alignment horizontal="left" vertical="center" wrapText="1"/>
      <protection hidden="1"/>
    </xf>
    <xf numFmtId="166" fontId="11" fillId="9" borderId="5" xfId="31" applyNumberFormat="1" applyFont="1" applyFill="1" applyBorder="1" applyAlignment="1" applyProtection="1">
      <alignment vertical="center" wrapText="1"/>
      <protection locked="0"/>
    </xf>
    <xf numFmtId="10" fontId="0" fillId="9" borderId="0" xfId="0" applyNumberFormat="1" applyFill="1" applyAlignment="1" applyProtection="1">
      <alignment vertical="center"/>
      <protection hidden="1"/>
    </xf>
    <xf numFmtId="0" fontId="38" fillId="9" borderId="0" xfId="0" applyFont="1" applyFill="1" applyAlignment="1" applyProtection="1">
      <alignment horizontal="left" vertical="center" wrapText="1"/>
      <protection hidden="1"/>
    </xf>
    <xf numFmtId="0" fontId="0" fillId="9" borderId="0" xfId="0" applyFill="1" applyAlignment="1" applyProtection="1">
      <alignment horizontal="left" vertical="center" wrapText="1"/>
      <protection hidden="1"/>
    </xf>
    <xf numFmtId="3" fontId="11" fillId="0" borderId="5" xfId="26" applyFill="1" applyAlignment="1">
      <alignment vertical="center" wrapText="1"/>
      <protection locked="0"/>
    </xf>
    <xf numFmtId="167" fontId="11" fillId="9" borderId="5" xfId="26" applyNumberFormat="1" applyAlignment="1">
      <alignment vertical="center" wrapText="1"/>
      <protection locked="0"/>
    </xf>
    <xf numFmtId="167" fontId="11" fillId="0" borderId="5" xfId="26" applyNumberFormat="1" applyFill="1" applyAlignment="1">
      <alignment vertical="center" wrapText="1"/>
      <protection locked="0"/>
    </xf>
    <xf numFmtId="10" fontId="0" fillId="9" borderId="0" xfId="31" applyNumberFormat="1" applyFont="1" applyFill="1" applyBorder="1" applyAlignment="1" applyProtection="1">
      <alignment vertical="center"/>
      <protection hidden="1"/>
    </xf>
    <xf numFmtId="10" fontId="0" fillId="0" borderId="0" xfId="31" applyNumberFormat="1" applyFont="1" applyFill="1" applyBorder="1" applyAlignment="1" applyProtection="1">
      <alignment vertical="center"/>
      <protection hidden="1"/>
    </xf>
    <xf numFmtId="0" fontId="11" fillId="9" borderId="1" xfId="0" applyFont="1" applyFill="1" applyBorder="1" applyAlignment="1" applyProtection="1">
      <alignment vertical="center" wrapText="1"/>
      <protection hidden="1"/>
    </xf>
    <xf numFmtId="0" fontId="38" fillId="9" borderId="0" xfId="0" applyFont="1" applyFill="1" applyAlignment="1" applyProtection="1">
      <alignment vertical="center"/>
      <protection hidden="1"/>
    </xf>
    <xf numFmtId="0" fontId="0" fillId="9" borderId="0" xfId="0" applyFill="1" applyAlignment="1" applyProtection="1">
      <alignment horizontal="right" vertical="center"/>
      <protection hidden="1"/>
    </xf>
    <xf numFmtId="0" fontId="25" fillId="9" borderId="0" xfId="0" applyFont="1" applyFill="1" applyAlignment="1" applyProtection="1">
      <alignment horizontal="right" vertical="center"/>
      <protection hidden="1"/>
    </xf>
    <xf numFmtId="3" fontId="25" fillId="9" borderId="0" xfId="0" applyNumberFormat="1" applyFont="1" applyFill="1" applyAlignment="1" applyProtection="1">
      <alignment vertical="center"/>
      <protection hidden="1"/>
    </xf>
    <xf numFmtId="3" fontId="27" fillId="9" borderId="0" xfId="0" applyNumberFormat="1" applyFont="1" applyFill="1" applyAlignment="1" applyProtection="1">
      <alignment vertical="center"/>
      <protection hidden="1"/>
    </xf>
    <xf numFmtId="0" fontId="23" fillId="9" borderId="0" xfId="0" applyFont="1" applyFill="1" applyProtection="1">
      <protection hidden="1"/>
    </xf>
    <xf numFmtId="3" fontId="11" fillId="10" borderId="0" xfId="11" applyNumberFormat="1" applyFont="1" applyFill="1" applyBorder="1"/>
    <xf numFmtId="0" fontId="10" fillId="4" borderId="22" xfId="15" applyFont="1" applyBorder="1" applyAlignment="1">
      <alignment horizontal="center" vertical="center" wrapText="1"/>
    </xf>
    <xf numFmtId="3" fontId="10" fillId="8" borderId="74" xfId="2" applyNumberFormat="1" applyFont="1" applyFill="1" applyBorder="1" applyAlignment="1" applyProtection="1">
      <alignment vertical="center" wrapText="1"/>
      <protection hidden="1"/>
    </xf>
    <xf numFmtId="0" fontId="11" fillId="5" borderId="43" xfId="3" applyFont="1" applyBorder="1" applyAlignment="1" applyProtection="1">
      <alignment vertical="center" wrapText="1"/>
      <protection hidden="1"/>
    </xf>
    <xf numFmtId="0" fontId="11" fillId="9" borderId="74" xfId="0" applyFont="1" applyFill="1" applyBorder="1" applyAlignment="1" applyProtection="1">
      <alignment horizontal="left" vertical="center" wrapText="1"/>
      <protection hidden="1"/>
    </xf>
    <xf numFmtId="0" fontId="0" fillId="9" borderId="74" xfId="0" applyFill="1" applyBorder="1" applyAlignment="1" applyProtection="1">
      <alignment horizontal="left" vertical="center" wrapText="1"/>
      <protection hidden="1"/>
    </xf>
    <xf numFmtId="0" fontId="0" fillId="5" borderId="43" xfId="3" applyFont="1" applyBorder="1" applyAlignment="1" applyProtection="1">
      <alignment vertical="center" wrapText="1"/>
      <protection hidden="1"/>
    </xf>
    <xf numFmtId="0" fontId="0" fillId="9" borderId="43" xfId="0" applyFill="1" applyBorder="1" applyAlignment="1" applyProtection="1">
      <alignment horizontal="left" vertical="center" wrapText="1"/>
      <protection hidden="1"/>
    </xf>
    <xf numFmtId="0" fontId="11" fillId="9" borderId="43" xfId="0" applyFont="1" applyFill="1" applyBorder="1" applyAlignment="1" applyProtection="1">
      <alignment horizontal="left" vertical="center" wrapText="1"/>
      <protection hidden="1"/>
    </xf>
    <xf numFmtId="3" fontId="10" fillId="8" borderId="43" xfId="2" applyNumberFormat="1" applyFont="1" applyFill="1" applyBorder="1" applyAlignment="1" applyProtection="1">
      <alignment vertical="center" wrapText="1"/>
      <protection hidden="1"/>
    </xf>
    <xf numFmtId="4" fontId="10" fillId="4" borderId="43" xfId="2" applyNumberFormat="1" applyFont="1" applyBorder="1" applyAlignment="1" applyProtection="1">
      <alignment vertical="center" wrapText="1"/>
      <protection hidden="1"/>
    </xf>
    <xf numFmtId="3" fontId="13" fillId="0" borderId="74" xfId="2" applyNumberFormat="1" applyFont="1" applyFill="1" applyBorder="1" applyAlignment="1" applyProtection="1">
      <alignment vertical="center" wrapText="1"/>
      <protection hidden="1"/>
    </xf>
    <xf numFmtId="0" fontId="0" fillId="5" borderId="2" xfId="3" applyFont="1" applyBorder="1" applyAlignment="1" applyProtection="1">
      <alignment vertical="center" wrapText="1"/>
      <protection hidden="1"/>
    </xf>
    <xf numFmtId="0" fontId="11" fillId="0" borderId="0" xfId="5" applyAlignment="1" applyProtection="1">
      <alignment vertical="center"/>
      <protection hidden="1"/>
    </xf>
    <xf numFmtId="0" fontId="16" fillId="0" borderId="0" xfId="18" applyFont="1" applyFill="1" applyAlignment="1" applyProtection="1">
      <alignment vertical="center"/>
      <protection hidden="1"/>
    </xf>
    <xf numFmtId="0" fontId="24" fillId="0" borderId="0" xfId="18" applyFont="1" applyFill="1" applyAlignment="1" applyProtection="1">
      <alignment vertical="center"/>
      <protection hidden="1"/>
    </xf>
    <xf numFmtId="0" fontId="0" fillId="0" borderId="0" xfId="3" applyFont="1" applyFill="1" applyAlignment="1" applyProtection="1">
      <alignment vertical="center" wrapText="1"/>
      <protection hidden="1"/>
    </xf>
    <xf numFmtId="3" fontId="7" fillId="0" borderId="0" xfId="3" applyNumberFormat="1" applyFill="1" applyAlignment="1" applyProtection="1">
      <alignment vertical="center" wrapText="1"/>
      <protection hidden="1"/>
    </xf>
    <xf numFmtId="0" fontId="7" fillId="0" borderId="0" xfId="3" applyFill="1" applyAlignment="1" applyProtection="1">
      <alignment vertical="center"/>
      <protection hidden="1"/>
    </xf>
    <xf numFmtId="3" fontId="23" fillId="9" borderId="0" xfId="5" applyNumberFormat="1" applyFont="1" applyFill="1" applyAlignment="1" applyProtection="1">
      <alignment vertical="center" wrapText="1"/>
      <protection hidden="1"/>
    </xf>
    <xf numFmtId="3" fontId="23" fillId="0" borderId="0" xfId="16" applyFill="1" applyBorder="1" applyAlignment="1">
      <alignment vertical="center"/>
      <protection locked="0"/>
    </xf>
    <xf numFmtId="3" fontId="0" fillId="0" borderId="0" xfId="5" applyNumberFormat="1" applyFont="1" applyAlignment="1" applyProtection="1">
      <alignment vertical="center" wrapText="1"/>
      <protection hidden="1"/>
    </xf>
    <xf numFmtId="0" fontId="0" fillId="9" borderId="0" xfId="5" applyFont="1" applyFill="1" applyAlignment="1" applyProtection="1">
      <alignment horizontal="right" vertical="center" wrapText="1"/>
      <protection hidden="1"/>
    </xf>
    <xf numFmtId="0" fontId="42" fillId="9" borderId="0" xfId="0" applyFont="1" applyFill="1" applyAlignment="1" applyProtection="1">
      <alignment horizontal="left" vertical="center" wrapText="1"/>
      <protection hidden="1"/>
    </xf>
    <xf numFmtId="0" fontId="0" fillId="9" borderId="32" xfId="0" applyFill="1" applyBorder="1" applyAlignment="1" applyProtection="1">
      <alignment horizontal="left" vertical="center" wrapText="1"/>
      <protection hidden="1"/>
    </xf>
    <xf numFmtId="0" fontId="11" fillId="9" borderId="32" xfId="0" applyFont="1" applyFill="1" applyBorder="1" applyAlignment="1" applyProtection="1">
      <alignment horizontal="left" vertical="center" wrapText="1"/>
      <protection hidden="1"/>
    </xf>
    <xf numFmtId="3" fontId="11" fillId="0" borderId="0" xfId="5" applyNumberFormat="1" applyAlignment="1" applyProtection="1">
      <alignment vertical="center" wrapText="1"/>
      <protection hidden="1"/>
    </xf>
    <xf numFmtId="0" fontId="0" fillId="0" borderId="0" xfId="0" applyAlignment="1">
      <alignment horizontal="left" vertical="center" wrapText="1"/>
    </xf>
    <xf numFmtId="0" fontId="11" fillId="0" borderId="0" xfId="3" applyFont="1" applyFill="1" applyBorder="1" applyAlignment="1">
      <alignment horizontal="left" vertical="center" wrapText="1"/>
    </xf>
    <xf numFmtId="0" fontId="0" fillId="0" borderId="1" xfId="3" applyFont="1" applyFill="1" applyBorder="1" applyAlignment="1">
      <alignment horizontal="left" vertical="center" wrapText="1"/>
    </xf>
    <xf numFmtId="0" fontId="11" fillId="0" borderId="0" xfId="5" applyAlignment="1" applyProtection="1">
      <alignment vertical="center" wrapText="1"/>
      <protection hidden="1"/>
    </xf>
    <xf numFmtId="0" fontId="11" fillId="0" borderId="0" xfId="5" applyAlignment="1" applyProtection="1">
      <alignment horizontal="left" vertical="center"/>
      <protection hidden="1"/>
    </xf>
    <xf numFmtId="3" fontId="10" fillId="8" borderId="32" xfId="2" applyNumberFormat="1" applyFont="1" applyFill="1" applyBorder="1" applyAlignment="1" applyProtection="1">
      <alignment vertical="center" wrapText="1"/>
      <protection hidden="1"/>
    </xf>
    <xf numFmtId="3" fontId="11" fillId="9" borderId="16" xfId="5" applyNumberFormat="1" applyFill="1" applyBorder="1" applyAlignment="1" applyProtection="1">
      <alignment horizontal="right" vertical="center"/>
      <protection hidden="1"/>
    </xf>
    <xf numFmtId="3" fontId="11" fillId="9" borderId="30" xfId="5" applyNumberFormat="1" applyFill="1" applyBorder="1" applyAlignment="1" applyProtection="1">
      <alignment horizontal="right" vertical="center"/>
      <protection hidden="1"/>
    </xf>
    <xf numFmtId="3" fontId="11" fillId="9" borderId="28" xfId="5" applyNumberFormat="1" applyFill="1" applyBorder="1" applyAlignment="1" applyProtection="1">
      <alignment horizontal="right" vertical="center"/>
      <protection hidden="1"/>
    </xf>
    <xf numFmtId="3" fontId="11" fillId="11" borderId="22" xfId="19" applyBorder="1" applyAlignment="1">
      <alignment horizontal="right" vertical="center"/>
      <protection hidden="1"/>
    </xf>
    <xf numFmtId="3" fontId="11" fillId="9" borderId="5" xfId="5" applyNumberFormat="1" applyFill="1" applyBorder="1" applyAlignment="1" applyProtection="1">
      <alignment horizontal="right" vertical="center"/>
      <protection hidden="1"/>
    </xf>
    <xf numFmtId="3" fontId="23" fillId="9" borderId="5" xfId="16" applyAlignment="1">
      <alignment horizontal="right" vertical="center"/>
      <protection locked="0"/>
    </xf>
    <xf numFmtId="3" fontId="43" fillId="18" borderId="75" xfId="2" applyNumberFormat="1" applyFont="1" applyFill="1" applyBorder="1" applyAlignment="1" applyProtection="1">
      <alignment horizontal="center" vertical="center" wrapText="1"/>
      <protection hidden="1"/>
    </xf>
    <xf numFmtId="0" fontId="11" fillId="9" borderId="1" xfId="0" applyFont="1" applyFill="1" applyBorder="1" applyAlignment="1" applyProtection="1">
      <alignment horizontal="right" vertical="center" wrapText="1"/>
      <protection hidden="1"/>
    </xf>
    <xf numFmtId="3" fontId="0" fillId="0" borderId="0" xfId="0" applyNumberFormat="1"/>
    <xf numFmtId="4" fontId="43" fillId="18" borderId="76" xfId="2" applyNumberFormat="1" applyFont="1" applyFill="1" applyBorder="1" applyAlignment="1" applyProtection="1">
      <alignment horizontal="right" vertical="center" wrapText="1"/>
      <protection hidden="1"/>
    </xf>
    <xf numFmtId="0" fontId="23" fillId="9" borderId="0" xfId="5" applyFont="1" applyFill="1" applyAlignment="1" applyProtection="1">
      <alignment vertical="center"/>
      <protection hidden="1"/>
    </xf>
    <xf numFmtId="0" fontId="23" fillId="9" borderId="0" xfId="5" applyFont="1" applyFill="1" applyAlignment="1" applyProtection="1">
      <alignment vertical="center" wrapText="1"/>
      <protection hidden="1"/>
    </xf>
    <xf numFmtId="0" fontId="44" fillId="0" borderId="0" xfId="18" applyFont="1" applyFill="1" applyAlignment="1" applyProtection="1">
      <alignment vertical="center"/>
      <protection hidden="1"/>
    </xf>
    <xf numFmtId="0" fontId="45" fillId="0" borderId="0" xfId="3" applyFont="1" applyFill="1" applyAlignment="1" applyProtection="1">
      <alignment vertical="center"/>
      <protection hidden="1"/>
    </xf>
    <xf numFmtId="3" fontId="23" fillId="9" borderId="0" xfId="5" applyNumberFormat="1" applyFont="1" applyFill="1" applyAlignment="1" applyProtection="1">
      <alignment vertical="center"/>
      <protection hidden="1"/>
    </xf>
    <xf numFmtId="0" fontId="11" fillId="9" borderId="1" xfId="0" applyFont="1" applyFill="1" applyBorder="1" applyAlignment="1" applyProtection="1">
      <alignment horizontal="left" vertical="center" wrapText="1" indent="1"/>
      <protection hidden="1"/>
    </xf>
    <xf numFmtId="3" fontId="23" fillId="0" borderId="0" xfId="5" applyNumberFormat="1" applyFont="1" applyAlignment="1" applyProtection="1">
      <alignment vertical="center" wrapText="1"/>
      <protection hidden="1"/>
    </xf>
    <xf numFmtId="0" fontId="23" fillId="0" borderId="0" xfId="5" applyFont="1" applyAlignment="1" applyProtection="1">
      <alignment vertical="center"/>
      <protection hidden="1"/>
    </xf>
    <xf numFmtId="3" fontId="11" fillId="9" borderId="0" xfId="5" applyNumberFormat="1" applyFill="1" applyAlignment="1" applyProtection="1">
      <alignment horizontal="left" vertical="center"/>
      <protection hidden="1"/>
    </xf>
    <xf numFmtId="0" fontId="10" fillId="8" borderId="25" xfId="21" applyFont="1" applyFill="1" applyBorder="1" applyAlignment="1" applyProtection="1">
      <alignment vertical="center" wrapText="1"/>
      <protection hidden="1"/>
    </xf>
    <xf numFmtId="3" fontId="23" fillId="9" borderId="77" xfId="16" applyBorder="1" applyAlignment="1">
      <alignment vertical="center"/>
      <protection locked="0"/>
    </xf>
    <xf numFmtId="9" fontId="11" fillId="9" borderId="0" xfId="11" applyFont="1" applyFill="1" applyBorder="1" applyAlignment="1" applyProtection="1">
      <alignment vertical="center"/>
      <protection hidden="1"/>
    </xf>
    <xf numFmtId="0" fontId="11" fillId="5" borderId="2" xfId="21" applyBorder="1" applyAlignment="1" applyProtection="1">
      <alignment vertical="center" wrapText="1"/>
      <protection hidden="1"/>
    </xf>
    <xf numFmtId="0" fontId="10" fillId="8" borderId="14" xfId="0" applyFont="1" applyFill="1" applyBorder="1" applyAlignment="1">
      <alignment vertical="center"/>
    </xf>
    <xf numFmtId="3" fontId="10" fillId="8" borderId="0" xfId="0" applyNumberFormat="1" applyFont="1" applyFill="1" applyAlignment="1">
      <alignment vertical="center"/>
    </xf>
    <xf numFmtId="0" fontId="0" fillId="9" borderId="13" xfId="0" applyFill="1" applyBorder="1" applyAlignment="1" applyProtection="1">
      <alignment horizontal="left" vertical="center" wrapText="1"/>
      <protection hidden="1"/>
    </xf>
    <xf numFmtId="0" fontId="42" fillId="9" borderId="0" xfId="0" applyFont="1" applyFill="1" applyAlignment="1" applyProtection="1">
      <alignment horizontal="right" vertical="center" wrapText="1"/>
      <protection hidden="1"/>
    </xf>
    <xf numFmtId="3" fontId="42" fillId="9" borderId="0" xfId="5" applyNumberFormat="1" applyFont="1" applyFill="1" applyAlignment="1" applyProtection="1">
      <alignment vertical="center" wrapText="1"/>
      <protection hidden="1"/>
    </xf>
    <xf numFmtId="3" fontId="23" fillId="9" borderId="0" xfId="16" applyBorder="1" applyAlignment="1">
      <alignment vertical="center"/>
      <protection locked="0"/>
    </xf>
    <xf numFmtId="0" fontId="11" fillId="9" borderId="0" xfId="3" applyFont="1" applyFill="1" applyBorder="1" applyAlignment="1">
      <alignment horizontal="left" vertical="center" wrapText="1"/>
    </xf>
    <xf numFmtId="0" fontId="10" fillId="4" borderId="14" xfId="7" applyBorder="1" applyAlignment="1" applyProtection="1"/>
    <xf numFmtId="3" fontId="11" fillId="9" borderId="0" xfId="5" applyNumberFormat="1" applyFill="1" applyAlignment="1" applyProtection="1">
      <alignment vertical="center"/>
      <protection hidden="1"/>
    </xf>
    <xf numFmtId="0" fontId="16" fillId="3" borderId="18" xfId="6" applyFont="1" applyBorder="1" applyAlignment="1" applyProtection="1">
      <alignment vertical="center"/>
      <protection hidden="1"/>
    </xf>
    <xf numFmtId="3" fontId="11" fillId="9" borderId="18" xfId="5" applyNumberFormat="1" applyFill="1" applyBorder="1" applyAlignment="1" applyProtection="1">
      <alignment vertical="center"/>
      <protection hidden="1"/>
    </xf>
    <xf numFmtId="0" fontId="11" fillId="9" borderId="18" xfId="5" applyFill="1" applyBorder="1" applyAlignment="1" applyProtection="1">
      <alignment vertical="center"/>
      <protection hidden="1"/>
    </xf>
    <xf numFmtId="0" fontId="0" fillId="14" borderId="0" xfId="3" applyFont="1" applyFill="1" applyAlignment="1" applyProtection="1">
      <alignment vertical="center"/>
      <protection hidden="1"/>
    </xf>
    <xf numFmtId="0" fontId="7" fillId="14" borderId="0" xfId="3" applyFill="1" applyAlignment="1" applyProtection="1">
      <alignment horizontal="left" vertical="center"/>
      <protection hidden="1"/>
    </xf>
    <xf numFmtId="0" fontId="7" fillId="14" borderId="0" xfId="3" applyFill="1" applyAlignment="1" applyProtection="1">
      <alignment vertical="center" wrapText="1"/>
      <protection hidden="1"/>
    </xf>
    <xf numFmtId="0" fontId="7" fillId="14" borderId="0" xfId="3" applyFill="1" applyAlignment="1" applyProtection="1">
      <alignment vertical="center"/>
      <protection hidden="1"/>
    </xf>
    <xf numFmtId="3" fontId="10" fillId="19" borderId="4" xfId="2" applyNumberFormat="1" applyFont="1" applyFill="1" applyBorder="1" applyAlignment="1" applyProtection="1">
      <alignment horizontal="center" vertical="center"/>
      <protection hidden="1"/>
    </xf>
    <xf numFmtId="0" fontId="43" fillId="18" borderId="78" xfId="7" applyFont="1" applyFill="1" applyBorder="1" applyAlignment="1" applyProtection="1">
      <alignment horizontal="left" vertical="center" wrapText="1"/>
      <protection hidden="1"/>
    </xf>
    <xf numFmtId="3" fontId="10" fillId="20" borderId="14" xfId="5" applyNumberFormat="1" applyFont="1" applyFill="1" applyBorder="1" applyAlignment="1" applyProtection="1">
      <alignment horizontal="right" vertical="center" wrapText="1"/>
      <protection hidden="1"/>
    </xf>
    <xf numFmtId="0" fontId="23" fillId="21" borderId="78" xfId="7" applyFont="1" applyFill="1" applyBorder="1" applyAlignment="1" applyProtection="1">
      <alignment horizontal="left" vertical="center" wrapText="1"/>
      <protection hidden="1"/>
    </xf>
    <xf numFmtId="169" fontId="23" fillId="9" borderId="79" xfId="16" applyNumberFormat="1" applyBorder="1" applyAlignment="1">
      <alignment vertical="center"/>
      <protection locked="0"/>
    </xf>
    <xf numFmtId="3" fontId="11" fillId="9" borderId="0" xfId="5" applyNumberFormat="1" applyFill="1" applyAlignment="1" applyProtection="1">
      <alignment horizontal="center" vertical="center" wrapText="1"/>
      <protection hidden="1"/>
    </xf>
    <xf numFmtId="0" fontId="20" fillId="9" borderId="0" xfId="5" applyFont="1" applyFill="1" applyAlignment="1" applyProtection="1">
      <alignment vertical="center"/>
      <protection hidden="1"/>
    </xf>
    <xf numFmtId="0" fontId="0" fillId="0" borderId="0" xfId="0" applyAlignment="1" applyProtection="1">
      <alignment vertical="center"/>
      <protection hidden="1"/>
    </xf>
    <xf numFmtId="0" fontId="0" fillId="5" borderId="0" xfId="14" applyFont="1" applyBorder="1" applyAlignment="1">
      <alignment vertical="center"/>
    </xf>
    <xf numFmtId="0" fontId="11" fillId="5" borderId="0" xfId="14" applyFont="1" applyBorder="1" applyAlignment="1">
      <alignment vertical="center"/>
    </xf>
    <xf numFmtId="0" fontId="12" fillId="9" borderId="0" xfId="13" applyFill="1" applyAlignment="1">
      <alignment vertical="center"/>
    </xf>
    <xf numFmtId="3" fontId="12" fillId="9" borderId="0" xfId="13" applyNumberFormat="1" applyFill="1" applyAlignment="1">
      <alignment vertical="center"/>
    </xf>
    <xf numFmtId="3" fontId="3" fillId="9" borderId="0" xfId="13" applyNumberFormat="1" applyFont="1" applyFill="1" applyAlignment="1">
      <alignment vertical="center"/>
    </xf>
    <xf numFmtId="10" fontId="3" fillId="9" borderId="0" xfId="1" applyNumberFormat="1" applyFont="1" applyFill="1" applyAlignment="1">
      <alignment vertical="center"/>
    </xf>
    <xf numFmtId="0" fontId="0" fillId="5" borderId="18" xfId="3" applyFont="1" applyBorder="1" applyAlignment="1" applyProtection="1">
      <alignment horizontal="right" vertical="center"/>
      <protection hidden="1"/>
    </xf>
    <xf numFmtId="0" fontId="0" fillId="9" borderId="36" xfId="0" applyFill="1" applyBorder="1" applyAlignment="1">
      <alignment vertical="center" wrapText="1"/>
    </xf>
    <xf numFmtId="0" fontId="0" fillId="9" borderId="0" xfId="0" applyFill="1" applyAlignment="1">
      <alignment horizontal="left" vertical="center"/>
    </xf>
    <xf numFmtId="0" fontId="10" fillId="4" borderId="0" xfId="7" applyBorder="1" applyAlignment="1" applyProtection="1">
      <alignment horizontal="center" vertical="center"/>
    </xf>
    <xf numFmtId="3" fontId="10" fillId="8" borderId="0" xfId="26" applyFont="1" applyFill="1" applyBorder="1" applyAlignment="1">
      <alignment vertical="center" wrapText="1"/>
      <protection locked="0"/>
    </xf>
    <xf numFmtId="3" fontId="11" fillId="11" borderId="0" xfId="5" applyNumberFormat="1" applyFill="1" applyAlignment="1">
      <alignment vertical="center"/>
    </xf>
    <xf numFmtId="0" fontId="14" fillId="9" borderId="0" xfId="4" applyFill="1" applyAlignment="1" applyProtection="1"/>
    <xf numFmtId="0" fontId="46" fillId="9" borderId="0" xfId="0" applyFont="1" applyFill="1" applyAlignment="1">
      <alignment horizontal="center" wrapText="1"/>
    </xf>
    <xf numFmtId="0" fontId="46" fillId="9" borderId="0" xfId="0" applyFont="1" applyFill="1" applyAlignment="1">
      <alignment horizontal="center"/>
    </xf>
    <xf numFmtId="0" fontId="11" fillId="9" borderId="0" xfId="8" applyFill="1" applyAlignment="1" applyProtection="1">
      <alignment horizontal="left" wrapText="1"/>
    </xf>
    <xf numFmtId="0" fontId="11" fillId="9" borderId="0" xfId="8" applyFill="1" applyAlignment="1" applyProtection="1">
      <alignment horizontal="left"/>
    </xf>
    <xf numFmtId="0" fontId="11" fillId="9" borderId="20" xfId="12" applyBorder="1" applyAlignment="1">
      <alignment wrapText="1"/>
      <protection locked="0"/>
    </xf>
    <xf numFmtId="0" fontId="11" fillId="9" borderId="5" xfId="12" applyAlignment="1">
      <alignment wrapText="1"/>
      <protection locked="0"/>
    </xf>
    <xf numFmtId="3" fontId="10" fillId="4" borderId="14" xfId="7" applyNumberFormat="1" applyBorder="1" applyAlignment="1" applyProtection="1">
      <alignment horizontal="right"/>
    </xf>
    <xf numFmtId="3" fontId="10" fillId="0" borderId="14" xfId="7" applyNumberFormat="1" applyFill="1" applyBorder="1" applyAlignment="1" applyProtection="1">
      <alignment horizontal="right"/>
    </xf>
    <xf numFmtId="0" fontId="0" fillId="9" borderId="0" xfId="0" applyFill="1" applyAlignment="1">
      <alignment horizontal="right"/>
    </xf>
    <xf numFmtId="0" fontId="0" fillId="9" borderId="36" xfId="0" applyFill="1" applyBorder="1" applyAlignment="1">
      <alignment vertical="center"/>
    </xf>
    <xf numFmtId="0" fontId="0" fillId="9" borderId="36" xfId="0" applyFill="1" applyBorder="1" applyAlignment="1">
      <alignment horizontal="left" vertical="center" wrapText="1"/>
    </xf>
    <xf numFmtId="0" fontId="29" fillId="9" borderId="0" xfId="29" applyFill="1" applyAlignment="1">
      <alignment horizontal="center" vertical="center"/>
    </xf>
    <xf numFmtId="0" fontId="29" fillId="9" borderId="0" xfId="29" applyFill="1" applyAlignment="1">
      <alignment vertical="center"/>
    </xf>
    <xf numFmtId="0" fontId="0" fillId="9" borderId="49" xfId="0" applyFill="1" applyBorder="1" applyAlignment="1">
      <alignment vertical="center" wrapText="1"/>
    </xf>
    <xf numFmtId="0" fontId="14" fillId="9" borderId="0" xfId="4" applyFill="1" applyAlignment="1" applyProtection="1">
      <alignment horizontal="center" vertical="center"/>
      <protection hidden="1"/>
    </xf>
    <xf numFmtId="0" fontId="0" fillId="9" borderId="0" xfId="0" applyFill="1" applyAlignment="1" applyProtection="1">
      <alignment horizontal="center" vertical="center" wrapText="1"/>
      <protection hidden="1"/>
    </xf>
    <xf numFmtId="0" fontId="16" fillId="9" borderId="0" xfId="18" applyFont="1" applyFill="1" applyAlignment="1" applyProtection="1">
      <alignment horizontal="center" vertical="center" wrapText="1"/>
      <protection hidden="1"/>
    </xf>
    <xf numFmtId="0" fontId="16" fillId="9" borderId="0" xfId="18" applyFont="1" applyFill="1" applyAlignment="1" applyProtection="1">
      <alignment vertical="center" wrapText="1"/>
      <protection hidden="1"/>
    </xf>
    <xf numFmtId="0" fontId="16" fillId="9" borderId="0" xfId="18" applyFont="1" applyFill="1" applyAlignment="1" applyProtection="1">
      <alignment horizontal="left" vertical="center" wrapText="1"/>
      <protection hidden="1"/>
    </xf>
    <xf numFmtId="0" fontId="16" fillId="9" borderId="0" xfId="18" applyFont="1" applyFill="1" applyBorder="1" applyAlignment="1" applyProtection="1">
      <alignment horizontal="left" vertical="center" wrapText="1"/>
      <protection hidden="1"/>
    </xf>
    <xf numFmtId="0" fontId="10" fillId="4" borderId="14" xfId="7" applyBorder="1" applyAlignment="1" applyProtection="1">
      <alignment vertical="center"/>
    </xf>
    <xf numFmtId="0" fontId="23" fillId="9" borderId="36" xfId="0" applyFont="1" applyFill="1" applyBorder="1" applyAlignment="1">
      <alignment horizontal="center" vertical="center" wrapText="1"/>
    </xf>
    <xf numFmtId="0" fontId="23" fillId="9" borderId="36" xfId="0" applyFont="1" applyFill="1" applyBorder="1" applyAlignment="1">
      <alignment vertical="center" wrapText="1"/>
    </xf>
    <xf numFmtId="0" fontId="23" fillId="9" borderId="36" xfId="0" applyFont="1" applyFill="1" applyBorder="1" applyAlignment="1">
      <alignment horizontal="left" vertical="center" wrapText="1"/>
    </xf>
    <xf numFmtId="0" fontId="23" fillId="0" borderId="36" xfId="0" applyFont="1" applyBorder="1" applyAlignment="1">
      <alignment horizontal="left" vertical="center" wrapText="1"/>
    </xf>
    <xf numFmtId="0" fontId="47" fillId="0" borderId="36" xfId="0" applyFont="1" applyBorder="1" applyAlignment="1">
      <alignment vertical="center" wrapText="1"/>
    </xf>
    <xf numFmtId="0" fontId="47" fillId="0" borderId="0" xfId="0" applyFont="1" applyAlignment="1">
      <alignment vertical="center"/>
    </xf>
    <xf numFmtId="3" fontId="23" fillId="9" borderId="5" xfId="5" applyNumberFormat="1" applyFont="1" applyFill="1" applyBorder="1" applyAlignment="1" applyProtection="1">
      <alignment vertical="center"/>
      <protection hidden="1"/>
    </xf>
    <xf numFmtId="0" fontId="14" fillId="9" borderId="0" xfId="4" applyFill="1" applyAlignment="1">
      <alignment vertical="center"/>
    </xf>
    <xf numFmtId="0" fontId="10" fillId="4" borderId="14" xfId="7" applyBorder="1" applyAlignment="1" applyProtection="1">
      <alignment horizontal="center" vertical="center" wrapText="1"/>
    </xf>
    <xf numFmtId="3" fontId="23" fillId="10" borderId="4" xfId="7" applyNumberFormat="1" applyFont="1" applyFill="1" applyBorder="1" applyAlignment="1" applyProtection="1">
      <alignment horizontal="right"/>
    </xf>
    <xf numFmtId="3" fontId="23" fillId="10" borderId="28" xfId="7" applyNumberFormat="1" applyFont="1" applyFill="1" applyBorder="1" applyAlignment="1" applyProtection="1">
      <alignment horizontal="right"/>
    </xf>
    <xf numFmtId="3" fontId="23" fillId="22" borderId="22" xfId="7" applyNumberFormat="1" applyFont="1" applyFill="1" applyBorder="1" applyAlignment="1" applyProtection="1">
      <alignment horizontal="right"/>
    </xf>
    <xf numFmtId="0" fontId="11" fillId="9" borderId="84" xfId="12" applyBorder="1" applyAlignment="1">
      <alignment wrapText="1"/>
      <protection locked="0"/>
    </xf>
    <xf numFmtId="3" fontId="23" fillId="22" borderId="17" xfId="7" applyNumberFormat="1" applyFont="1" applyFill="1" applyBorder="1" applyAlignment="1" applyProtection="1">
      <alignment horizontal="right"/>
    </xf>
    <xf numFmtId="3" fontId="10" fillId="9" borderId="14" xfId="7" applyNumberFormat="1" applyFill="1" applyBorder="1" applyAlignment="1" applyProtection="1">
      <alignment horizontal="right"/>
    </xf>
    <xf numFmtId="3" fontId="23" fillId="9" borderId="17" xfId="7" applyNumberFormat="1" applyFont="1" applyFill="1" applyBorder="1" applyAlignment="1" applyProtection="1">
      <alignment horizontal="right"/>
    </xf>
    <xf numFmtId="0" fontId="11" fillId="9" borderId="87" xfId="12" applyBorder="1" applyAlignment="1">
      <alignment wrapText="1"/>
      <protection locked="0"/>
    </xf>
    <xf numFmtId="0" fontId="14" fillId="9" borderId="0" xfId="4" applyFill="1" applyProtection="1"/>
    <xf numFmtId="0" fontId="11" fillId="5" borderId="0" xfId="8" applyAlignment="1" applyProtection="1">
      <alignment horizontal="left"/>
    </xf>
    <xf numFmtId="0" fontId="11" fillId="10" borderId="5" xfId="12" applyFill="1" applyAlignment="1">
      <alignment wrapText="1"/>
      <protection locked="0"/>
    </xf>
    <xf numFmtId="0" fontId="11" fillId="10" borderId="20" xfId="12" applyFill="1" applyBorder="1" applyAlignment="1">
      <alignment wrapText="1"/>
      <protection locked="0"/>
    </xf>
    <xf numFmtId="3" fontId="11" fillId="10" borderId="20" xfId="12" applyNumberFormat="1" applyFill="1" applyBorder="1" applyAlignment="1">
      <alignment wrapText="1"/>
      <protection locked="0"/>
    </xf>
    <xf numFmtId="3" fontId="14" fillId="0" borderId="0" xfId="4" applyNumberFormat="1" applyFill="1" applyBorder="1" applyAlignment="1" applyProtection="1">
      <alignment vertical="center"/>
      <protection locked="0"/>
    </xf>
    <xf numFmtId="4" fontId="10" fillId="4" borderId="13" xfId="7" applyNumberFormat="1" applyBorder="1" applyAlignment="1" applyProtection="1">
      <alignment horizontal="center" vertical="center" wrapText="1"/>
    </xf>
    <xf numFmtId="3" fontId="10" fillId="4" borderId="13" xfId="7" applyNumberFormat="1" applyBorder="1" applyAlignment="1" applyProtection="1">
      <alignment horizontal="right" vertical="center" wrapText="1"/>
    </xf>
    <xf numFmtId="4" fontId="10" fillId="9" borderId="0" xfId="7" applyNumberFormat="1" applyFill="1" applyBorder="1" applyAlignment="1" applyProtection="1">
      <alignment horizontal="center" vertical="center" wrapText="1"/>
    </xf>
    <xf numFmtId="3" fontId="11" fillId="9" borderId="0" xfId="26" applyBorder="1" applyAlignment="1">
      <alignment vertical="center" wrapText="1"/>
      <protection locked="0"/>
    </xf>
    <xf numFmtId="3" fontId="10" fillId="9" borderId="0" xfId="7" applyNumberFormat="1" applyFill="1" applyBorder="1" applyAlignment="1" applyProtection="1">
      <alignment horizontal="right" vertical="center" wrapText="1"/>
    </xf>
    <xf numFmtId="3" fontId="11" fillId="9" borderId="12" xfId="5" applyNumberFormat="1" applyFill="1" applyBorder="1" applyAlignment="1" applyProtection="1">
      <alignment vertical="center"/>
      <protection hidden="1"/>
    </xf>
    <xf numFmtId="0" fontId="11" fillId="9" borderId="1" xfId="0" applyFont="1" applyFill="1" applyBorder="1" applyAlignment="1">
      <alignment vertical="center" wrapText="1"/>
    </xf>
    <xf numFmtId="3" fontId="10" fillId="4" borderId="30" xfId="15" applyNumberFormat="1" applyFont="1" applyBorder="1" applyAlignment="1">
      <alignment horizontal="center" vertical="center" wrapText="1"/>
    </xf>
    <xf numFmtId="0" fontId="11" fillId="9" borderId="13" xfId="0" applyFont="1" applyFill="1" applyBorder="1" applyAlignment="1">
      <alignment horizontal="left" indent="3"/>
    </xf>
    <xf numFmtId="0" fontId="37" fillId="9" borderId="0" xfId="23" applyFont="1" applyFill="1" applyAlignment="1">
      <alignment horizontal="left" vertical="center" wrapText="1"/>
    </xf>
    <xf numFmtId="44" fontId="0" fillId="0" borderId="0" xfId="39" applyFont="1"/>
    <xf numFmtId="170" fontId="11" fillId="11" borderId="0" xfId="19" applyNumberFormat="1">
      <alignment horizontal="right"/>
      <protection hidden="1"/>
    </xf>
    <xf numFmtId="166" fontId="23" fillId="9" borderId="5" xfId="1" applyNumberFormat="1" applyFont="1" applyFill="1" applyBorder="1" applyAlignment="1" applyProtection="1">
      <alignment vertical="center"/>
      <protection locked="0"/>
    </xf>
    <xf numFmtId="171" fontId="23" fillId="9" borderId="5" xfId="37" applyNumberFormat="1" applyFont="1" applyFill="1" applyBorder="1" applyAlignment="1" applyProtection="1">
      <alignment vertical="center"/>
      <protection locked="0"/>
    </xf>
    <xf numFmtId="0" fontId="38" fillId="0" borderId="0" xfId="0" applyFont="1" applyAlignment="1">
      <alignment horizontal="center" wrapText="1"/>
    </xf>
    <xf numFmtId="172" fontId="0" fillId="0" borderId="49" xfId="1" applyNumberFormat="1" applyFont="1" applyBorder="1"/>
    <xf numFmtId="0" fontId="49" fillId="23" borderId="73" xfId="0" applyFont="1" applyFill="1" applyBorder="1" applyAlignment="1">
      <alignment horizontal="center" vertical="center" wrapText="1"/>
    </xf>
    <xf numFmtId="0" fontId="49" fillId="23" borderId="91" xfId="0" applyFont="1" applyFill="1" applyBorder="1" applyAlignment="1">
      <alignment horizontal="center" vertical="center" wrapText="1"/>
    </xf>
    <xf numFmtId="0" fontId="49" fillId="24" borderId="91" xfId="0" applyFont="1" applyFill="1" applyBorder="1" applyAlignment="1">
      <alignment horizontal="center" vertical="center" wrapText="1"/>
    </xf>
    <xf numFmtId="0" fontId="51" fillId="25" borderId="53" xfId="0" applyFont="1" applyFill="1" applyBorder="1" applyAlignment="1">
      <alignment horizontal="center" vertical="center"/>
    </xf>
    <xf numFmtId="164" fontId="51" fillId="25" borderId="58" xfId="37" applyFont="1" applyFill="1" applyBorder="1" applyAlignment="1">
      <alignment horizontal="center" vertical="center"/>
    </xf>
    <xf numFmtId="164" fontId="51" fillId="26" borderId="58" xfId="37" applyFont="1" applyFill="1" applyBorder="1" applyAlignment="1">
      <alignment horizontal="center" vertical="center" wrapText="1"/>
    </xf>
    <xf numFmtId="0" fontId="52" fillId="27" borderId="53" xfId="0" applyFont="1" applyFill="1" applyBorder="1" applyAlignment="1">
      <alignment horizontal="center" vertical="center"/>
    </xf>
    <xf numFmtId="164" fontId="53" fillId="27" borderId="58" xfId="37" applyFont="1" applyFill="1" applyBorder="1" applyAlignment="1">
      <alignment horizontal="center" vertical="center"/>
    </xf>
    <xf numFmtId="164" fontId="54" fillId="26" borderId="58" xfId="37" applyFont="1" applyFill="1" applyBorder="1" applyAlignment="1">
      <alignment horizontal="center" vertical="center" wrapText="1"/>
    </xf>
    <xf numFmtId="0" fontId="0" fillId="0" borderId="0" xfId="0" applyAlignment="1">
      <alignment horizontal="right"/>
    </xf>
    <xf numFmtId="0" fontId="48" fillId="29" borderId="0" xfId="0" applyFont="1" applyFill="1" applyAlignment="1">
      <alignment horizontal="left"/>
    </xf>
    <xf numFmtId="0" fontId="48" fillId="29" borderId="0" xfId="0" applyFont="1" applyFill="1"/>
    <xf numFmtId="168" fontId="23" fillId="9" borderId="5" xfId="16" applyNumberFormat="1" applyAlignment="1">
      <alignment vertical="center"/>
      <protection locked="0"/>
    </xf>
    <xf numFmtId="0" fontId="8" fillId="0" borderId="0" xfId="0" applyFont="1"/>
    <xf numFmtId="44" fontId="48" fillId="29" borderId="0" xfId="39" applyFont="1" applyFill="1"/>
    <xf numFmtId="0" fontId="48" fillId="30" borderId="0" xfId="0" quotePrefix="1" applyFont="1" applyFill="1" applyAlignment="1">
      <alignment horizontal="right"/>
    </xf>
    <xf numFmtId="0" fontId="48" fillId="30" borderId="0" xfId="0" applyFont="1" applyFill="1"/>
    <xf numFmtId="44" fontId="48" fillId="30" borderId="0" xfId="39" applyFont="1" applyFill="1"/>
    <xf numFmtId="0" fontId="48" fillId="30" borderId="0" xfId="0" applyFont="1" applyFill="1" applyAlignment="1">
      <alignment horizontal="right"/>
    </xf>
    <xf numFmtId="0" fontId="48" fillId="31" borderId="0" xfId="0" applyFont="1" applyFill="1" applyAlignment="1">
      <alignment horizontal="left"/>
    </xf>
    <xf numFmtId="0" fontId="48" fillId="31" borderId="0" xfId="0" applyFont="1" applyFill="1"/>
    <xf numFmtId="44" fontId="48" fillId="31" borderId="0" xfId="39" applyFont="1" applyFill="1"/>
    <xf numFmtId="0" fontId="55" fillId="0" borderId="0" xfId="0" applyFont="1"/>
    <xf numFmtId="0" fontId="48" fillId="30" borderId="92" xfId="0" applyFont="1" applyFill="1" applyBorder="1"/>
    <xf numFmtId="0" fontId="48" fillId="30" borderId="93" xfId="0" applyFont="1" applyFill="1" applyBorder="1"/>
    <xf numFmtId="0" fontId="48" fillId="30" borderId="94" xfId="0" applyFont="1" applyFill="1" applyBorder="1"/>
    <xf numFmtId="0" fontId="0" fillId="0" borderId="1" xfId="0" applyBorder="1"/>
    <xf numFmtId="168" fontId="23" fillId="9" borderId="95" xfId="16" applyNumberFormat="1" applyBorder="1" applyAlignment="1">
      <alignment vertical="center"/>
      <protection locked="0"/>
    </xf>
    <xf numFmtId="0" fontId="48" fillId="29" borderId="1" xfId="0" applyFont="1" applyFill="1" applyBorder="1"/>
    <xf numFmtId="168" fontId="9" fillId="8" borderId="0" xfId="37" applyNumberFormat="1" applyFont="1" applyFill="1" applyBorder="1"/>
    <xf numFmtId="168" fontId="9" fillId="8" borderId="96" xfId="37" applyNumberFormat="1" applyFont="1" applyFill="1" applyBorder="1"/>
    <xf numFmtId="0" fontId="0" fillId="0" borderId="96" xfId="0" applyBorder="1"/>
    <xf numFmtId="0" fontId="48" fillId="31" borderId="97" xfId="0" applyFont="1" applyFill="1" applyBorder="1" applyAlignment="1">
      <alignment horizontal="right"/>
    </xf>
    <xf numFmtId="164" fontId="9" fillId="31" borderId="26" xfId="37" applyFont="1" applyFill="1" applyBorder="1"/>
    <xf numFmtId="164" fontId="9" fillId="31" borderId="98" xfId="37" applyFont="1" applyFill="1" applyBorder="1"/>
    <xf numFmtId="0" fontId="9" fillId="0" borderId="0" xfId="0" applyFont="1"/>
    <xf numFmtId="10" fontId="48" fillId="0" borderId="99" xfId="1" applyNumberFormat="1" applyFont="1" applyFill="1" applyBorder="1" applyAlignment="1">
      <alignment horizontal="center"/>
    </xf>
    <xf numFmtId="0" fontId="0" fillId="0" borderId="100" xfId="0" applyBorder="1"/>
    <xf numFmtId="0" fontId="0" fillId="0" borderId="101" xfId="0" applyBorder="1"/>
    <xf numFmtId="10" fontId="48" fillId="31" borderId="99" xfId="1" applyNumberFormat="1" applyFont="1" applyFill="1" applyBorder="1" applyAlignment="1">
      <alignment horizontal="center"/>
    </xf>
    <xf numFmtId="10" fontId="48" fillId="31" borderId="58" xfId="1" applyNumberFormat="1" applyFont="1" applyFill="1" applyBorder="1" applyAlignment="1">
      <alignment horizontal="center"/>
    </xf>
    <xf numFmtId="0" fontId="48" fillId="30" borderId="55" xfId="0" applyFont="1" applyFill="1" applyBorder="1"/>
    <xf numFmtId="0" fontId="48" fillId="30" borderId="102" xfId="0" applyFont="1" applyFill="1" applyBorder="1"/>
    <xf numFmtId="0" fontId="48" fillId="30" borderId="56" xfId="0" applyFont="1" applyFill="1" applyBorder="1"/>
    <xf numFmtId="168" fontId="23" fillId="9" borderId="103" xfId="16" applyNumberFormat="1" applyBorder="1" applyAlignment="1">
      <alignment vertical="center"/>
      <protection locked="0"/>
    </xf>
    <xf numFmtId="0" fontId="48" fillId="29" borderId="100" xfId="0" applyFont="1" applyFill="1" applyBorder="1"/>
    <xf numFmtId="168" fontId="9" fillId="8" borderId="101" xfId="37" applyNumberFormat="1" applyFont="1" applyFill="1" applyBorder="1"/>
    <xf numFmtId="0" fontId="48" fillId="31" borderId="57" xfId="0" applyFont="1" applyFill="1" applyBorder="1" applyAlignment="1">
      <alignment horizontal="right"/>
    </xf>
    <xf numFmtId="0" fontId="0" fillId="0" borderId="100" xfId="0" applyBorder="1" applyAlignment="1">
      <alignment wrapText="1"/>
    </xf>
    <xf numFmtId="0" fontId="56" fillId="0" borderId="0" xfId="0" applyFont="1"/>
    <xf numFmtId="171" fontId="56" fillId="0" borderId="0" xfId="37" applyNumberFormat="1" applyFont="1" applyBorder="1"/>
    <xf numFmtId="0" fontId="57" fillId="31" borderId="104" xfId="0" applyFont="1" applyFill="1" applyBorder="1"/>
    <xf numFmtId="10" fontId="57" fillId="31" borderId="105" xfId="1" applyNumberFormat="1" applyFont="1" applyFill="1" applyBorder="1" applyAlignment="1">
      <alignment horizontal="center"/>
    </xf>
    <xf numFmtId="10" fontId="57" fillId="31" borderId="91" xfId="1" applyNumberFormat="1" applyFont="1" applyFill="1" applyBorder="1" applyAlignment="1">
      <alignment horizontal="center"/>
    </xf>
    <xf numFmtId="167" fontId="56" fillId="0" borderId="0" xfId="1" applyNumberFormat="1" applyFont="1"/>
    <xf numFmtId="43" fontId="0" fillId="0" borderId="100" xfId="0" applyNumberFormat="1" applyBorder="1" applyAlignment="1">
      <alignment wrapText="1"/>
    </xf>
    <xf numFmtId="168" fontId="9" fillId="31" borderId="26" xfId="37" applyNumberFormat="1" applyFont="1" applyFill="1" applyBorder="1"/>
    <xf numFmtId="168" fontId="9" fillId="31" borderId="98" xfId="37" applyNumberFormat="1" applyFont="1" applyFill="1" applyBorder="1"/>
    <xf numFmtId="43" fontId="0" fillId="0" borderId="0" xfId="0" applyNumberFormat="1"/>
    <xf numFmtId="43" fontId="0" fillId="0" borderId="100" xfId="0" applyNumberFormat="1" applyBorder="1" applyAlignment="1">
      <alignment horizontal="left" vertical="center" wrapText="1"/>
    </xf>
    <xf numFmtId="0" fontId="58" fillId="9" borderId="0" xfId="3" applyFont="1" applyFill="1" applyAlignment="1" applyProtection="1">
      <alignment horizontal="center" vertical="center"/>
      <protection hidden="1"/>
    </xf>
    <xf numFmtId="0" fontId="59" fillId="9" borderId="0" xfId="3" applyFont="1" applyFill="1" applyAlignment="1" applyProtection="1">
      <alignment horizontal="center" vertical="center"/>
      <protection hidden="1"/>
    </xf>
    <xf numFmtId="0" fontId="38" fillId="9" borderId="0" xfId="8" applyFont="1" applyFill="1" applyAlignment="1" applyProtection="1">
      <alignment horizontal="left"/>
    </xf>
    <xf numFmtId="3" fontId="11" fillId="9" borderId="0" xfId="26" applyBorder="1" applyAlignment="1">
      <protection locked="0"/>
    </xf>
    <xf numFmtId="3" fontId="11" fillId="9" borderId="5" xfId="26" applyAlignment="1">
      <alignment horizontal="right"/>
      <protection locked="0"/>
    </xf>
    <xf numFmtId="3" fontId="11" fillId="9" borderId="0" xfId="26" applyBorder="1" applyAlignment="1">
      <alignment horizontal="right"/>
      <protection locked="0"/>
    </xf>
    <xf numFmtId="1" fontId="10" fillId="8" borderId="106" xfId="21" applyNumberFormat="1" applyFont="1" applyFill="1" applyBorder="1" applyAlignment="1">
      <alignment horizontal="center" vertical="center" wrapText="1"/>
    </xf>
    <xf numFmtId="1" fontId="10" fillId="8" borderId="107" xfId="21" applyNumberFormat="1" applyFont="1" applyFill="1" applyBorder="1" applyAlignment="1">
      <alignment horizontal="center" vertical="center" wrapText="1"/>
    </xf>
    <xf numFmtId="1" fontId="10" fillId="8" borderId="108" xfId="21" applyNumberFormat="1" applyFont="1" applyFill="1" applyBorder="1" applyAlignment="1">
      <alignment horizontal="center" vertical="center" wrapText="1"/>
    </xf>
    <xf numFmtId="0" fontId="11" fillId="9" borderId="0" xfId="21" applyFill="1" applyBorder="1" applyAlignment="1">
      <alignment horizontal="right" vertical="center" wrapText="1"/>
    </xf>
    <xf numFmtId="3" fontId="11" fillId="32" borderId="80" xfId="26" applyFill="1" applyBorder="1" applyAlignment="1">
      <alignment horizontal="right"/>
      <protection locked="0"/>
    </xf>
    <xf numFmtId="3" fontId="11" fillId="32" borderId="5" xfId="26" applyFill="1" applyAlignment="1">
      <alignment horizontal="right"/>
      <protection locked="0"/>
    </xf>
    <xf numFmtId="3" fontId="11" fillId="32" borderId="109" xfId="26" applyFill="1" applyBorder="1" applyAlignment="1">
      <alignment horizontal="right"/>
      <protection locked="0"/>
    </xf>
    <xf numFmtId="3" fontId="11" fillId="14" borderId="0" xfId="26" applyFill="1" applyBorder="1" applyAlignment="1">
      <alignment wrapText="1"/>
      <protection locked="0"/>
    </xf>
    <xf numFmtId="3" fontId="11" fillId="14" borderId="0" xfId="26" applyFill="1" applyBorder="1" applyAlignment="1">
      <alignment horizontal="right"/>
      <protection locked="0"/>
    </xf>
    <xf numFmtId="0" fontId="11" fillId="9" borderId="0" xfId="8" applyFill="1" applyAlignment="1" applyProtection="1">
      <alignment horizontal="right"/>
    </xf>
    <xf numFmtId="3" fontId="11" fillId="9" borderId="5" xfId="21" applyNumberFormat="1" applyFill="1" applyBorder="1" applyAlignment="1">
      <alignment vertical="center" wrapText="1"/>
    </xf>
    <xf numFmtId="3" fontId="11" fillId="9" borderId="0" xfId="21" applyNumberFormat="1" applyFill="1" applyBorder="1" applyAlignment="1">
      <alignment vertical="center" wrapText="1"/>
    </xf>
    <xf numFmtId="3" fontId="10" fillId="8" borderId="110" xfId="21" applyNumberFormat="1" applyFont="1" applyFill="1" applyBorder="1" applyAlignment="1">
      <alignment vertical="center" wrapText="1"/>
    </xf>
    <xf numFmtId="0" fontId="11" fillId="9" borderId="0" xfId="21" applyFill="1" applyBorder="1" applyAlignment="1">
      <alignment vertical="center" wrapText="1"/>
    </xf>
    <xf numFmtId="167" fontId="11" fillId="9" borderId="0" xfId="1" applyNumberFormat="1" applyFont="1" applyFill="1" applyBorder="1" applyAlignment="1">
      <alignment vertical="center" wrapText="1"/>
    </xf>
    <xf numFmtId="0" fontId="11" fillId="17" borderId="0" xfId="21" applyFill="1" applyBorder="1" applyAlignment="1">
      <alignment vertical="center" wrapText="1"/>
    </xf>
    <xf numFmtId="3" fontId="11" fillId="17" borderId="0" xfId="21" applyNumberFormat="1" applyFill="1" applyBorder="1" applyAlignment="1">
      <alignment vertical="center" wrapText="1"/>
    </xf>
    <xf numFmtId="3" fontId="11" fillId="9" borderId="0" xfId="1" applyNumberFormat="1" applyFont="1" applyFill="1" applyBorder="1" applyAlignment="1">
      <alignment vertical="center" wrapText="1"/>
    </xf>
    <xf numFmtId="0" fontId="11" fillId="9" borderId="0" xfId="8" applyFill="1" applyBorder="1" applyAlignment="1" applyProtection="1">
      <alignment horizontal="left"/>
    </xf>
    <xf numFmtId="0" fontId="10" fillId="8" borderId="0" xfId="21" applyFont="1" applyFill="1" applyBorder="1" applyAlignment="1">
      <alignment vertical="center" wrapText="1"/>
    </xf>
    <xf numFmtId="3" fontId="10" fillId="8" borderId="0" xfId="21" applyNumberFormat="1" applyFont="1" applyFill="1" applyBorder="1" applyAlignment="1">
      <alignment vertical="center" wrapText="1"/>
    </xf>
    <xf numFmtId="3" fontId="10" fillId="9" borderId="0" xfId="21" applyNumberFormat="1" applyFont="1" applyFill="1" applyBorder="1" applyAlignment="1">
      <alignment vertical="center" wrapText="1"/>
    </xf>
    <xf numFmtId="10" fontId="11" fillId="9" borderId="0" xfId="1" applyNumberFormat="1" applyFont="1" applyFill="1" applyBorder="1" applyAlignment="1">
      <alignment vertical="center" wrapText="1"/>
    </xf>
    <xf numFmtId="3" fontId="11" fillId="9" borderId="0" xfId="8" applyNumberFormat="1" applyFill="1" applyBorder="1" applyAlignment="1" applyProtection="1">
      <alignment horizontal="right"/>
    </xf>
    <xf numFmtId="3" fontId="11" fillId="9" borderId="64" xfId="8" applyNumberFormat="1" applyFill="1" applyBorder="1" applyAlignment="1" applyProtection="1">
      <alignment horizontal="right"/>
    </xf>
    <xf numFmtId="0" fontId="11" fillId="0" borderId="0" xfId="21" applyFill="1" applyBorder="1" applyAlignment="1">
      <alignment vertical="center" wrapText="1"/>
    </xf>
    <xf numFmtId="0" fontId="10" fillId="8" borderId="9" xfId="21" applyFont="1" applyFill="1" applyBorder="1" applyAlignment="1">
      <alignment vertical="center" wrapText="1"/>
    </xf>
    <xf numFmtId="3" fontId="10" fillId="8" borderId="9" xfId="21" applyNumberFormat="1" applyFont="1" applyFill="1" applyBorder="1" applyAlignment="1">
      <alignment vertical="center" wrapText="1"/>
    </xf>
    <xf numFmtId="0" fontId="23" fillId="9" borderId="0" xfId="0" applyFont="1" applyFill="1" applyAlignment="1" applyProtection="1">
      <alignment vertical="center"/>
      <protection hidden="1"/>
    </xf>
    <xf numFmtId="0" fontId="0" fillId="9" borderId="15" xfId="0" applyFill="1" applyBorder="1" applyAlignment="1">
      <alignment vertical="center"/>
    </xf>
    <xf numFmtId="0" fontId="17" fillId="9" borderId="0" xfId="5" applyFont="1" applyFill="1" applyAlignment="1" applyProtection="1">
      <alignment vertical="center" wrapText="1"/>
      <protection hidden="1"/>
    </xf>
    <xf numFmtId="3" fontId="17" fillId="9" borderId="0" xfId="5" applyNumberFormat="1" applyFont="1" applyFill="1" applyAlignment="1" applyProtection="1">
      <alignment vertical="center" wrapText="1"/>
      <protection hidden="1"/>
    </xf>
    <xf numFmtId="0" fontId="10" fillId="9" borderId="0" xfId="0" applyFont="1" applyFill="1" applyAlignment="1" applyProtection="1">
      <alignment horizontal="center" vertical="center"/>
      <protection hidden="1"/>
    </xf>
    <xf numFmtId="0" fontId="11" fillId="9" borderId="5" xfId="12" applyAlignment="1">
      <alignment horizontal="left" vertical="center"/>
      <protection locked="0"/>
    </xf>
    <xf numFmtId="168" fontId="11" fillId="9" borderId="5" xfId="26" applyNumberFormat="1" applyAlignment="1">
      <alignment vertical="center"/>
      <protection locked="0"/>
    </xf>
    <xf numFmtId="168" fontId="11" fillId="9" borderId="9" xfId="26" applyNumberFormat="1" applyBorder="1" applyAlignment="1">
      <alignment vertical="center"/>
      <protection locked="0"/>
    </xf>
    <xf numFmtId="0" fontId="10" fillId="4" borderId="14" xfId="2" applyFont="1" applyBorder="1" applyAlignment="1">
      <alignment vertical="center"/>
    </xf>
    <xf numFmtId="3" fontId="10" fillId="4" borderId="14" xfId="2" applyNumberFormat="1" applyFont="1" applyBorder="1" applyAlignment="1">
      <alignment vertical="center"/>
    </xf>
    <xf numFmtId="3" fontId="10" fillId="4" borderId="13" xfId="2" applyNumberFormat="1" applyFont="1" applyBorder="1" applyAlignment="1">
      <alignment vertical="center"/>
    </xf>
    <xf numFmtId="3" fontId="10" fillId="4" borderId="16" xfId="2" applyNumberFormat="1" applyFont="1" applyBorder="1" applyAlignment="1" applyProtection="1">
      <alignment vertical="center" wrapText="1"/>
      <protection hidden="1"/>
    </xf>
    <xf numFmtId="0" fontId="11" fillId="5" borderId="1" xfId="3" applyFont="1" applyBorder="1" applyAlignment="1" applyProtection="1">
      <alignment vertical="center" wrapText="1"/>
      <protection hidden="1"/>
    </xf>
    <xf numFmtId="3" fontId="11" fillId="28" borderId="14" xfId="5" applyNumberFormat="1" applyFill="1" applyBorder="1" applyAlignment="1" applyProtection="1">
      <alignment horizontal="right" vertical="center"/>
      <protection hidden="1"/>
    </xf>
    <xf numFmtId="0" fontId="11" fillId="5" borderId="32" xfId="8" applyBorder="1" applyAlignment="1" applyProtection="1">
      <alignment wrapText="1"/>
      <protection hidden="1"/>
    </xf>
    <xf numFmtId="0" fontId="0" fillId="9" borderId="1" xfId="0" applyFill="1" applyBorder="1" applyAlignment="1" applyProtection="1">
      <alignment horizontal="left" vertical="center" wrapText="1"/>
      <protection hidden="1"/>
    </xf>
    <xf numFmtId="0" fontId="11" fillId="9" borderId="0" xfId="0" applyFont="1" applyFill="1" applyAlignment="1" applyProtection="1">
      <alignment vertical="center" wrapText="1"/>
      <protection hidden="1"/>
    </xf>
    <xf numFmtId="3" fontId="11" fillId="11" borderId="12" xfId="19" applyBorder="1" applyAlignment="1">
      <alignment horizontal="right" vertical="center"/>
      <protection hidden="1"/>
    </xf>
    <xf numFmtId="0" fontId="0" fillId="5" borderId="25" xfId="3" applyFont="1" applyBorder="1" applyAlignment="1" applyProtection="1">
      <alignment vertical="center" wrapText="1"/>
      <protection hidden="1"/>
    </xf>
    <xf numFmtId="0" fontId="11" fillId="5" borderId="32" xfId="3" applyFont="1" applyBorder="1" applyAlignment="1" applyProtection="1">
      <alignment vertical="center" wrapText="1"/>
      <protection hidden="1"/>
    </xf>
    <xf numFmtId="3" fontId="11" fillId="9" borderId="33" xfId="5" applyNumberFormat="1" applyFill="1" applyBorder="1" applyAlignment="1" applyProtection="1">
      <alignment horizontal="right" vertical="center"/>
      <protection hidden="1"/>
    </xf>
    <xf numFmtId="3" fontId="11" fillId="9" borderId="4" xfId="5" applyNumberFormat="1" applyFill="1" applyBorder="1" applyAlignment="1" applyProtection="1">
      <alignment horizontal="right" vertical="center"/>
      <protection hidden="1"/>
    </xf>
    <xf numFmtId="3" fontId="23" fillId="9" borderId="31" xfId="16" applyBorder="1" applyAlignment="1">
      <alignment horizontal="right" vertical="center"/>
      <protection locked="0"/>
    </xf>
    <xf numFmtId="3" fontId="23" fillId="9" borderId="111" xfId="16" applyBorder="1" applyAlignment="1">
      <alignment horizontal="right" vertical="center"/>
      <protection locked="0"/>
    </xf>
    <xf numFmtId="173" fontId="11" fillId="9" borderId="0" xfId="5" applyNumberFormat="1" applyFill="1" applyAlignment="1" applyProtection="1">
      <alignment vertical="center"/>
      <protection hidden="1"/>
    </xf>
    <xf numFmtId="3" fontId="23" fillId="9" borderId="69" xfId="16" applyBorder="1" applyAlignment="1">
      <alignment vertical="center"/>
      <protection locked="0"/>
    </xf>
    <xf numFmtId="3" fontId="23" fillId="9" borderId="31" xfId="16" applyBorder="1" applyAlignment="1">
      <alignment vertical="center"/>
      <protection locked="0"/>
    </xf>
    <xf numFmtId="0" fontId="29" fillId="9" borderId="0" xfId="29" applyFill="1" applyAlignment="1">
      <alignment horizontal="left" vertical="center"/>
    </xf>
    <xf numFmtId="168" fontId="11" fillId="9" borderId="0" xfId="0" applyNumberFormat="1" applyFont="1" applyFill="1"/>
    <xf numFmtId="0" fontId="10" fillId="9" borderId="0" xfId="0" applyFont="1" applyFill="1" applyProtection="1">
      <protection hidden="1"/>
    </xf>
    <xf numFmtId="0" fontId="0" fillId="0" borderId="0" xfId="0" applyAlignment="1" applyProtection="1">
      <alignment vertical="center" wrapText="1"/>
      <protection hidden="1"/>
    </xf>
    <xf numFmtId="0" fontId="11" fillId="0" borderId="1" xfId="0" applyFont="1" applyBorder="1" applyAlignment="1" applyProtection="1">
      <alignment vertical="center" wrapText="1"/>
      <protection hidden="1"/>
    </xf>
    <xf numFmtId="3" fontId="0" fillId="0" borderId="0" xfId="0" applyNumberFormat="1" applyAlignment="1" applyProtection="1">
      <alignment vertical="center"/>
      <protection hidden="1"/>
    </xf>
    <xf numFmtId="0" fontId="8" fillId="5" borderId="66" xfId="3" applyFont="1" applyBorder="1" applyAlignment="1" applyProtection="1">
      <alignment horizontal="center"/>
      <protection hidden="1"/>
    </xf>
    <xf numFmtId="0" fontId="8" fillId="5" borderId="67" xfId="3" applyFont="1" applyBorder="1" applyAlignment="1" applyProtection="1">
      <alignment horizontal="center"/>
      <protection hidden="1"/>
    </xf>
    <xf numFmtId="0" fontId="15" fillId="3" borderId="0" xfId="18" applyAlignment="1" applyProtection="1">
      <alignment horizontal="center" wrapText="1"/>
      <protection hidden="1"/>
    </xf>
    <xf numFmtId="0" fontId="8" fillId="5" borderId="0" xfId="3" applyFont="1" applyBorder="1" applyAlignment="1" applyProtection="1">
      <alignment horizontal="center"/>
      <protection hidden="1"/>
    </xf>
    <xf numFmtId="0" fontId="8" fillId="5" borderId="64" xfId="3" applyFont="1" applyBorder="1" applyAlignment="1" applyProtection="1">
      <alignment horizontal="center"/>
      <protection hidden="1"/>
    </xf>
    <xf numFmtId="0" fontId="0" fillId="9" borderId="0" xfId="0" applyFill="1" applyAlignment="1" applyProtection="1">
      <alignment horizontal="left" wrapText="1"/>
      <protection hidden="1"/>
    </xf>
    <xf numFmtId="0" fontId="0" fillId="9" borderId="6" xfId="0" applyFill="1" applyBorder="1" applyAlignment="1" applyProtection="1">
      <alignment horizontal="left" wrapText="1"/>
      <protection hidden="1"/>
    </xf>
    <xf numFmtId="0" fontId="0" fillId="9" borderId="90" xfId="0" applyFill="1" applyBorder="1" applyAlignment="1" applyProtection="1">
      <alignment horizontal="left" wrapText="1"/>
      <protection hidden="1"/>
    </xf>
    <xf numFmtId="0" fontId="15" fillId="3" borderId="0" xfId="18" applyAlignment="1" applyProtection="1">
      <alignment horizontal="center" vertical="center" wrapText="1"/>
      <protection hidden="1"/>
    </xf>
    <xf numFmtId="0" fontId="15" fillId="3" borderId="81" xfId="18" applyBorder="1" applyAlignment="1" applyProtection="1">
      <alignment horizontal="center" vertical="center" wrapText="1"/>
      <protection hidden="1"/>
    </xf>
    <xf numFmtId="0" fontId="15" fillId="3" borderId="82" xfId="18" applyBorder="1" applyAlignment="1" applyProtection="1">
      <alignment horizontal="center" vertical="center" wrapText="1"/>
      <protection hidden="1"/>
    </xf>
    <xf numFmtId="0" fontId="15" fillId="3" borderId="83" xfId="18" applyBorder="1" applyAlignment="1" applyProtection="1">
      <alignment horizontal="center" vertical="center" wrapText="1"/>
      <protection hidden="1"/>
    </xf>
    <xf numFmtId="3" fontId="11" fillId="9" borderId="5" xfId="26" applyAlignment="1">
      <alignment horizontal="left" vertical="center"/>
      <protection locked="0"/>
    </xf>
    <xf numFmtId="3" fontId="11" fillId="9" borderId="5" xfId="26" applyAlignment="1">
      <alignment horizontal="left"/>
      <protection locked="0"/>
    </xf>
    <xf numFmtId="0" fontId="23" fillId="9" borderId="36" xfId="0" applyFont="1" applyFill="1" applyBorder="1" applyAlignment="1">
      <alignment vertical="center" wrapText="1"/>
    </xf>
    <xf numFmtId="0" fontId="0" fillId="9" borderId="36" xfId="0" applyFill="1" applyBorder="1" applyAlignment="1">
      <alignment vertical="center" wrapText="1"/>
    </xf>
    <xf numFmtId="0" fontId="0" fillId="0" borderId="36" xfId="0" applyBorder="1" applyAlignment="1">
      <alignment vertical="center" wrapText="1"/>
    </xf>
    <xf numFmtId="0" fontId="16" fillId="3" borderId="0" xfId="18" applyFont="1" applyAlignment="1" applyProtection="1">
      <alignment horizontal="center" vertical="center" wrapText="1"/>
      <protection hidden="1"/>
    </xf>
    <xf numFmtId="0" fontId="16" fillId="14" borderId="0" xfId="18" applyFont="1" applyFill="1" applyAlignment="1" applyProtection="1">
      <alignment horizontal="center" vertical="center" wrapText="1"/>
      <protection hidden="1"/>
    </xf>
    <xf numFmtId="0" fontId="16" fillId="3" borderId="0" xfId="18" applyFont="1" applyAlignment="1" applyProtection="1">
      <alignment horizontal="left" wrapText="1"/>
      <protection hidden="1"/>
    </xf>
    <xf numFmtId="0" fontId="37" fillId="9" borderId="0" xfId="23" applyFont="1" applyFill="1" applyAlignment="1">
      <alignment horizontal="left" vertical="center" wrapText="1"/>
    </xf>
    <xf numFmtId="0" fontId="16" fillId="3" borderId="0" xfId="18" applyFont="1" applyAlignment="1" applyProtection="1">
      <alignment horizontal="left" vertical="center" wrapText="1"/>
      <protection hidden="1"/>
    </xf>
    <xf numFmtId="0" fontId="0" fillId="9" borderId="10" xfId="18" applyFont="1" applyFill="1" applyBorder="1" applyAlignment="1" applyProtection="1">
      <alignment horizontal="left" vertical="center" wrapText="1"/>
      <protection hidden="1"/>
    </xf>
    <xf numFmtId="0" fontId="0" fillId="9" borderId="50" xfId="18" applyFont="1" applyFill="1" applyBorder="1" applyAlignment="1" applyProtection="1">
      <alignment horizontal="left" vertical="center" wrapText="1"/>
      <protection hidden="1"/>
    </xf>
    <xf numFmtId="0" fontId="0" fillId="9" borderId="51" xfId="18" applyFont="1" applyFill="1" applyBorder="1" applyAlignment="1" applyProtection="1">
      <alignment horizontal="left" vertical="center" wrapText="1"/>
      <protection hidden="1"/>
    </xf>
    <xf numFmtId="0" fontId="40" fillId="9" borderId="60" xfId="18" applyFont="1" applyFill="1" applyBorder="1" applyAlignment="1" applyProtection="1">
      <alignment horizontal="left" vertical="center" wrapText="1"/>
      <protection hidden="1"/>
    </xf>
    <xf numFmtId="0" fontId="40" fillId="9" borderId="61" xfId="18" applyFont="1" applyFill="1" applyBorder="1" applyAlignment="1" applyProtection="1">
      <alignment horizontal="left" vertical="center" wrapText="1"/>
      <protection hidden="1"/>
    </xf>
    <xf numFmtId="0" fontId="40" fillId="9" borderId="62" xfId="18" applyFont="1" applyFill="1" applyBorder="1" applyAlignment="1" applyProtection="1">
      <alignment horizontal="left" vertical="center" wrapText="1"/>
      <protection hidden="1"/>
    </xf>
    <xf numFmtId="0" fontId="10" fillId="4" borderId="22" xfId="7" applyBorder="1" applyAlignment="1" applyProtection="1">
      <alignment horizontal="center" vertical="center"/>
    </xf>
    <xf numFmtId="0" fontId="10" fillId="4" borderId="17" xfId="7" applyBorder="1" applyAlignment="1" applyProtection="1">
      <alignment horizontal="center" vertical="center"/>
    </xf>
    <xf numFmtId="0" fontId="10" fillId="4" borderId="23" xfId="7" applyBorder="1" applyAlignment="1" applyProtection="1">
      <alignment horizontal="center" vertical="center"/>
    </xf>
    <xf numFmtId="0" fontId="10" fillId="4" borderId="22" xfId="7" applyBorder="1" applyAlignment="1" applyProtection="1">
      <alignment horizontal="center" vertical="center" wrapText="1"/>
      <protection hidden="1"/>
    </xf>
    <xf numFmtId="0" fontId="10" fillId="4" borderId="17" xfId="7" applyBorder="1" applyAlignment="1" applyProtection="1">
      <alignment horizontal="center" vertical="center" wrapText="1"/>
      <protection hidden="1"/>
    </xf>
    <xf numFmtId="0" fontId="16" fillId="3" borderId="0" xfId="18" applyFont="1" applyAlignment="1" applyProtection="1">
      <alignment horizontal="center" vertical="center"/>
      <protection hidden="1"/>
    </xf>
    <xf numFmtId="0" fontId="25" fillId="14" borderId="0" xfId="5" applyFont="1" applyFill="1" applyAlignment="1" applyProtection="1">
      <alignment horizontal="center" vertical="center" wrapText="1"/>
      <protection hidden="1"/>
    </xf>
    <xf numFmtId="0" fontId="14" fillId="9" borderId="39" xfId="4" quotePrefix="1" applyFill="1" applyBorder="1" applyAlignment="1">
      <alignment horizontal="center" vertical="center"/>
    </xf>
    <xf numFmtId="0" fontId="14" fillId="9" borderId="40" xfId="4" quotePrefix="1" applyFill="1" applyBorder="1" applyAlignment="1">
      <alignment horizontal="center" vertical="center"/>
    </xf>
    <xf numFmtId="0" fontId="14" fillId="9" borderId="41" xfId="4" quotePrefix="1" applyFill="1" applyBorder="1" applyAlignment="1">
      <alignment horizontal="center" vertical="center"/>
    </xf>
    <xf numFmtId="0" fontId="14" fillId="9" borderId="27" xfId="4" quotePrefix="1" applyFill="1" applyBorder="1" applyAlignment="1">
      <alignment horizontal="center" vertical="center"/>
    </xf>
    <xf numFmtId="0" fontId="14" fillId="9" borderId="27" xfId="4" applyFill="1" applyBorder="1" applyAlignment="1">
      <alignment horizontal="center" vertical="center"/>
    </xf>
    <xf numFmtId="0" fontId="14" fillId="9" borderId="39" xfId="4" applyFill="1" applyBorder="1" applyAlignment="1">
      <alignment horizontal="center" vertical="center"/>
    </xf>
    <xf numFmtId="0" fontId="14" fillId="9" borderId="70" xfId="4" quotePrefix="1" applyFill="1" applyBorder="1" applyAlignment="1">
      <alignment horizontal="center" vertical="center"/>
    </xf>
    <xf numFmtId="0" fontId="14" fillId="9" borderId="71" xfId="4" quotePrefix="1" applyFill="1" applyBorder="1" applyAlignment="1">
      <alignment horizontal="center" vertical="center"/>
    </xf>
    <xf numFmtId="0" fontId="14" fillId="9" borderId="72" xfId="4" quotePrefix="1" applyFill="1" applyBorder="1" applyAlignment="1">
      <alignment horizontal="center" vertical="center"/>
    </xf>
    <xf numFmtId="0" fontId="58" fillId="14" borderId="0" xfId="3" applyFont="1" applyFill="1" applyAlignment="1" applyProtection="1">
      <alignment horizontal="center" vertical="center"/>
      <protection hidden="1"/>
    </xf>
    <xf numFmtId="0" fontId="59" fillId="8" borderId="0" xfId="3" applyFont="1" applyFill="1" applyAlignment="1" applyProtection="1">
      <alignment horizontal="center" vertical="center"/>
      <protection hidden="1"/>
    </xf>
    <xf numFmtId="0" fontId="16" fillId="3" borderId="0" xfId="18" applyFont="1" applyAlignment="1" applyProtection="1">
      <alignment horizontal="left" vertical="center"/>
      <protection hidden="1"/>
    </xf>
    <xf numFmtId="3" fontId="0" fillId="16" borderId="0" xfId="8" applyNumberFormat="1" applyFont="1" applyFill="1" applyAlignment="1" applyProtection="1">
      <alignment horizontal="center" vertical="center"/>
    </xf>
    <xf numFmtId="3" fontId="11" fillId="16" borderId="0" xfId="8" applyNumberFormat="1" applyFill="1" applyAlignment="1" applyProtection="1">
      <alignment horizontal="center" vertical="center"/>
    </xf>
    <xf numFmtId="0" fontId="0" fillId="10" borderId="0" xfId="8" applyFont="1" applyFill="1" applyAlignment="1" applyProtection="1">
      <alignment horizontal="left" vertical="center" wrapText="1"/>
    </xf>
    <xf numFmtId="0" fontId="11" fillId="10" borderId="0" xfId="8" applyFill="1" applyAlignment="1" applyProtection="1">
      <alignment horizontal="left" vertical="center" wrapText="1"/>
    </xf>
    <xf numFmtId="0" fontId="0" fillId="9" borderId="39" xfId="0" applyFill="1" applyBorder="1" applyAlignment="1">
      <alignment horizontal="center" vertical="center" textRotation="90"/>
    </xf>
    <xf numFmtId="0" fontId="0" fillId="9" borderId="40" xfId="0" applyFill="1" applyBorder="1" applyAlignment="1">
      <alignment horizontal="center" vertical="center" textRotation="90"/>
    </xf>
    <xf numFmtId="0" fontId="0" fillId="9" borderId="39" xfId="0" applyFill="1" applyBorder="1" applyAlignment="1">
      <alignment horizontal="center" vertical="center" textRotation="90" wrapText="1"/>
    </xf>
    <xf numFmtId="0" fontId="0" fillId="9" borderId="40" xfId="0" applyFill="1" applyBorder="1" applyAlignment="1">
      <alignment horizontal="center" vertical="center" textRotation="90" wrapText="1"/>
    </xf>
    <xf numFmtId="0" fontId="0" fillId="9" borderId="41" xfId="0" applyFill="1" applyBorder="1" applyAlignment="1">
      <alignment horizontal="center" vertical="center" textRotation="90" wrapText="1"/>
    </xf>
    <xf numFmtId="0" fontId="0" fillId="9" borderId="0" xfId="0" applyFill="1" applyAlignment="1">
      <alignment horizontal="left" vertical="center" wrapText="1"/>
    </xf>
    <xf numFmtId="0" fontId="25" fillId="9" borderId="0" xfId="0" applyFont="1" applyFill="1" applyAlignment="1">
      <alignment horizontal="left" vertical="center" wrapText="1"/>
    </xf>
    <xf numFmtId="0" fontId="10" fillId="4" borderId="28" xfId="2" applyFont="1" applyBorder="1" applyAlignment="1">
      <alignment horizontal="center" vertical="center" wrapText="1"/>
    </xf>
    <xf numFmtId="0" fontId="25" fillId="17" borderId="49" xfId="0" applyFont="1" applyFill="1" applyBorder="1" applyAlignment="1">
      <alignment horizontal="center" vertical="center"/>
    </xf>
    <xf numFmtId="0" fontId="11" fillId="9" borderId="38" xfId="12" applyBorder="1" applyAlignment="1">
      <alignment horizontal="left" wrapText="1"/>
      <protection locked="0"/>
    </xf>
    <xf numFmtId="0" fontId="11" fillId="9" borderId="80" xfId="12" applyBorder="1" applyAlignment="1">
      <alignment horizontal="left" wrapText="1"/>
      <protection locked="0"/>
    </xf>
    <xf numFmtId="0" fontId="0" fillId="5" borderId="0" xfId="8" applyFont="1" applyAlignment="1" applyProtection="1">
      <alignment horizontal="left"/>
    </xf>
    <xf numFmtId="0" fontId="10" fillId="4" borderId="13" xfId="7" applyBorder="1" applyAlignment="1" applyProtection="1">
      <alignment horizontal="left"/>
    </xf>
    <xf numFmtId="0" fontId="10" fillId="4" borderId="16" xfId="7" applyBorder="1" applyAlignment="1" applyProtection="1">
      <alignment horizontal="left"/>
    </xf>
    <xf numFmtId="0" fontId="0" fillId="9" borderId="88" xfId="12" applyFont="1" applyBorder="1" applyAlignment="1">
      <alignment horizontal="left" wrapText="1"/>
      <protection locked="0"/>
    </xf>
    <xf numFmtId="0" fontId="11" fillId="9" borderId="89" xfId="12" applyBorder="1" applyAlignment="1">
      <alignment horizontal="left" wrapText="1"/>
      <protection locked="0"/>
    </xf>
    <xf numFmtId="0" fontId="10" fillId="4" borderId="13" xfId="7" applyBorder="1" applyAlignment="1" applyProtection="1">
      <alignment horizontal="left" wrapText="1"/>
    </xf>
    <xf numFmtId="0" fontId="10" fillId="4" borderId="16" xfId="7" applyBorder="1" applyAlignment="1" applyProtection="1">
      <alignment horizontal="left" wrapText="1"/>
    </xf>
    <xf numFmtId="0" fontId="0" fillId="9" borderId="38" xfId="12" applyFont="1" applyBorder="1" applyAlignment="1">
      <alignment horizontal="left" wrapText="1"/>
      <protection locked="0"/>
    </xf>
    <xf numFmtId="0" fontId="0" fillId="5" borderId="22" xfId="8" applyFont="1" applyBorder="1" applyAlignment="1" applyProtection="1">
      <alignment horizontal="left"/>
    </xf>
    <xf numFmtId="0" fontId="11" fillId="5" borderId="23" xfId="8" applyBorder="1" applyAlignment="1" applyProtection="1">
      <alignment horizontal="left"/>
    </xf>
    <xf numFmtId="0" fontId="0" fillId="9" borderId="18" xfId="0" applyFill="1" applyBorder="1" applyAlignment="1">
      <alignment horizontal="right" wrapText="1"/>
    </xf>
    <xf numFmtId="0" fontId="0" fillId="9" borderId="85" xfId="12" applyFont="1" applyBorder="1" applyAlignment="1">
      <alignment horizontal="left" wrapText="1"/>
      <protection locked="0"/>
    </xf>
    <xf numFmtId="0" fontId="11" fillId="9" borderId="86" xfId="12" applyBorder="1" applyAlignment="1">
      <alignment horizontal="left" wrapText="1"/>
      <protection locked="0"/>
    </xf>
    <xf numFmtId="0" fontId="0" fillId="5" borderId="7" xfId="8" applyFont="1" applyBorder="1" applyAlignment="1" applyProtection="1">
      <alignment horizontal="left"/>
    </xf>
    <xf numFmtId="0" fontId="11" fillId="5" borderId="6" xfId="8" applyBorder="1" applyAlignment="1" applyProtection="1">
      <alignment horizontal="left"/>
    </xf>
    <xf numFmtId="0" fontId="11" fillId="5" borderId="0" xfId="8" applyAlignment="1" applyProtection="1"/>
    <xf numFmtId="0" fontId="10" fillId="4" borderId="13" xfId="7" applyBorder="1" applyAlignment="1" applyProtection="1">
      <alignment horizontal="center" vertical="center"/>
    </xf>
    <xf numFmtId="0" fontId="10" fillId="4" borderId="16" xfId="7" applyBorder="1" applyAlignment="1" applyProtection="1">
      <alignment horizontal="center" vertical="center"/>
    </xf>
    <xf numFmtId="0" fontId="10" fillId="4" borderId="14" xfId="7" applyBorder="1" applyAlignment="1" applyProtection="1">
      <alignment horizontal="center" vertical="center"/>
    </xf>
    <xf numFmtId="0" fontId="10" fillId="4" borderId="13" xfId="7" applyBorder="1" applyAlignment="1" applyProtection="1">
      <alignment horizontal="left" vertical="center"/>
    </xf>
    <xf numFmtId="0" fontId="10" fillId="4" borderId="16" xfId="7" applyBorder="1" applyAlignment="1" applyProtection="1">
      <alignment horizontal="left" vertical="center"/>
    </xf>
    <xf numFmtId="0" fontId="11" fillId="5" borderId="0" xfId="8" applyAlignment="1" applyProtection="1">
      <alignment horizontal="left"/>
    </xf>
    <xf numFmtId="0" fontId="11" fillId="9" borderId="0" xfId="0" applyFont="1" applyFill="1" applyAlignment="1">
      <alignment horizontal="left"/>
    </xf>
    <xf numFmtId="0" fontId="11" fillId="9" borderId="0" xfId="0" applyFont="1" applyFill="1" applyAlignment="1">
      <alignment horizontal="left" wrapText="1"/>
    </xf>
    <xf numFmtId="0" fontId="11" fillId="9" borderId="0" xfId="0" applyFont="1" applyFill="1" applyAlignment="1">
      <alignment horizontal="left" vertical="center" wrapText="1"/>
    </xf>
    <xf numFmtId="3" fontId="10" fillId="4" borderId="16" xfId="7" applyNumberFormat="1" applyBorder="1" applyAlignment="1" applyProtection="1">
      <alignment horizontal="left"/>
    </xf>
    <xf numFmtId="0" fontId="11" fillId="9" borderId="38" xfId="12" applyBorder="1" applyAlignment="1">
      <alignment horizontal="left" vertical="center"/>
      <protection locked="0"/>
    </xf>
    <xf numFmtId="0" fontId="11" fillId="9" borderId="80" xfId="12" applyBorder="1" applyAlignment="1">
      <alignment horizontal="left" vertical="center"/>
      <protection locked="0"/>
    </xf>
    <xf numFmtId="0" fontId="0" fillId="5" borderId="26" xfId="21" applyFont="1" applyBorder="1" applyAlignment="1" applyProtection="1">
      <alignment horizontal="center" vertical="top" wrapText="1"/>
    </xf>
    <xf numFmtId="0" fontId="11" fillId="5" borderId="26" xfId="21" applyBorder="1" applyAlignment="1" applyProtection="1">
      <alignment horizontal="center" vertical="top" wrapText="1"/>
    </xf>
    <xf numFmtId="0" fontId="10" fillId="4" borderId="14" xfId="7" applyBorder="1" applyAlignment="1" applyProtection="1">
      <alignment horizontal="center" vertical="center" wrapText="1"/>
      <protection hidden="1"/>
    </xf>
    <xf numFmtId="0" fontId="16" fillId="3" borderId="0" xfId="18" applyFont="1" applyBorder="1" applyAlignment="1" applyProtection="1">
      <alignment horizontal="left" wrapText="1"/>
      <protection hidden="1"/>
    </xf>
    <xf numFmtId="0" fontId="16" fillId="3" borderId="22" xfId="18" applyFont="1" applyBorder="1" applyAlignment="1" applyProtection="1">
      <alignment horizontal="left" wrapText="1"/>
      <protection hidden="1"/>
    </xf>
    <xf numFmtId="0" fontId="16" fillId="3" borderId="17" xfId="18" applyFont="1" applyBorder="1" applyAlignment="1" applyProtection="1">
      <alignment horizontal="left" wrapText="1"/>
      <protection hidden="1"/>
    </xf>
    <xf numFmtId="0" fontId="16" fillId="3" borderId="0" xfId="18" applyFont="1" applyBorder="1" applyAlignment="1" applyProtection="1">
      <alignment horizontal="left" vertical="center" wrapText="1"/>
      <protection hidden="1"/>
    </xf>
    <xf numFmtId="0" fontId="16" fillId="3" borderId="13" xfId="18" applyFont="1" applyBorder="1" applyAlignment="1" applyProtection="1">
      <alignment horizontal="left" wrapText="1"/>
      <protection hidden="1"/>
    </xf>
    <xf numFmtId="0" fontId="16" fillId="3" borderId="15" xfId="18" applyFont="1" applyBorder="1" applyAlignment="1" applyProtection="1">
      <alignment horizontal="left" wrapText="1"/>
      <protection hidden="1"/>
    </xf>
    <xf numFmtId="0" fontId="16" fillId="3" borderId="16" xfId="18" applyFont="1" applyBorder="1" applyAlignment="1" applyProtection="1">
      <alignment horizontal="left" wrapText="1"/>
      <protection hidden="1"/>
    </xf>
    <xf numFmtId="0" fontId="0" fillId="5" borderId="17" xfId="3" applyFont="1" applyBorder="1" applyAlignment="1" applyProtection="1">
      <alignment horizontal="center" vertical="top" wrapText="1"/>
      <protection hidden="1"/>
    </xf>
    <xf numFmtId="0" fontId="11" fillId="5" borderId="17" xfId="3" applyFont="1" applyBorder="1" applyAlignment="1" applyProtection="1">
      <alignment horizontal="center" vertical="top" wrapText="1"/>
      <protection hidden="1"/>
    </xf>
    <xf numFmtId="3" fontId="0" fillId="14" borderId="17" xfId="8" applyNumberFormat="1" applyFont="1" applyFill="1" applyBorder="1" applyAlignment="1" applyProtection="1">
      <alignment horizontal="center" vertical="center"/>
      <protection hidden="1"/>
    </xf>
    <xf numFmtId="3" fontId="11" fillId="14" borderId="17" xfId="8" applyNumberFormat="1" applyFill="1" applyBorder="1" applyAlignment="1" applyProtection="1">
      <alignment horizontal="center" vertical="center"/>
      <protection hidden="1"/>
    </xf>
    <xf numFmtId="0" fontId="10" fillId="6" borderId="0" xfId="28" applyFont="1" applyAlignment="1" applyProtection="1">
      <alignment horizontal="center" vertical="center" textRotation="90"/>
    </xf>
    <xf numFmtId="3" fontId="10" fillId="4" borderId="13" xfId="7" applyNumberFormat="1" applyBorder="1" applyAlignment="1" applyProtection="1">
      <alignment horizontal="center" vertical="center" wrapText="1"/>
    </xf>
    <xf numFmtId="3" fontId="10" fillId="4" borderId="15" xfId="7" applyNumberFormat="1" applyBorder="1" applyAlignment="1" applyProtection="1">
      <alignment horizontal="center" vertical="center" wrapText="1"/>
    </xf>
    <xf numFmtId="3" fontId="10" fillId="4" borderId="16" xfId="7" applyNumberFormat="1" applyBorder="1" applyAlignment="1" applyProtection="1">
      <alignment horizontal="center" vertical="center" wrapText="1"/>
    </xf>
    <xf numFmtId="0" fontId="10" fillId="4" borderId="14" xfId="15" applyFont="1" applyBorder="1" applyAlignment="1">
      <alignment horizontal="left" vertical="center" wrapText="1"/>
    </xf>
    <xf numFmtId="0" fontId="10" fillId="4" borderId="17" xfId="15" applyFont="1" applyBorder="1" applyAlignment="1">
      <alignment horizontal="center" vertical="center" wrapText="1"/>
    </xf>
    <xf numFmtId="0" fontId="10" fillId="4" borderId="23" xfId="15" applyFont="1" applyBorder="1" applyAlignment="1">
      <alignment horizontal="center" vertical="center" wrapText="1"/>
    </xf>
    <xf numFmtId="0" fontId="10" fillId="4" borderId="22" xfId="15" applyFont="1" applyBorder="1" applyAlignment="1">
      <alignment horizontal="center" vertical="center" wrapText="1"/>
    </xf>
    <xf numFmtId="0" fontId="14" fillId="9" borderId="0" xfId="4" quotePrefix="1" applyFill="1" applyBorder="1" applyAlignment="1">
      <alignment horizontal="center" vertical="center"/>
    </xf>
    <xf numFmtId="0" fontId="14" fillId="9" borderId="0" xfId="4" applyFill="1" applyBorder="1" applyAlignment="1">
      <alignment horizontal="center" vertical="center"/>
    </xf>
    <xf numFmtId="0" fontId="11" fillId="5" borderId="14" xfId="14" applyFont="1" applyBorder="1" applyAlignment="1">
      <alignment horizontal="center"/>
    </xf>
    <xf numFmtId="0" fontId="10" fillId="4" borderId="48" xfId="15" applyFont="1" applyBorder="1" applyAlignment="1">
      <alignment horizontal="center" vertical="center" wrapText="1"/>
    </xf>
    <xf numFmtId="0" fontId="10" fillId="4" borderId="47" xfId="15" applyFont="1" applyBorder="1" applyAlignment="1">
      <alignment horizontal="center" vertical="center" wrapText="1"/>
    </xf>
    <xf numFmtId="0" fontId="10" fillId="4" borderId="13" xfId="15" applyFont="1" applyBorder="1" applyAlignment="1">
      <alignment horizontal="left" vertical="center" wrapText="1"/>
    </xf>
    <xf numFmtId="0" fontId="10" fillId="4" borderId="16" xfId="15" applyFont="1" applyBorder="1" applyAlignment="1">
      <alignment horizontal="left" vertical="center" wrapText="1"/>
    </xf>
    <xf numFmtId="0" fontId="10" fillId="4" borderId="42" xfId="15" applyFont="1" applyBorder="1" applyAlignment="1">
      <alignment horizontal="left" vertical="center"/>
    </xf>
    <xf numFmtId="0" fontId="10" fillId="4" borderId="44" xfId="15" applyFont="1" applyBorder="1" applyAlignment="1">
      <alignment horizontal="left" vertical="center"/>
    </xf>
    <xf numFmtId="0" fontId="10" fillId="4" borderId="45" xfId="15" applyFont="1" applyBorder="1" applyAlignment="1">
      <alignment horizontal="left" vertical="center"/>
    </xf>
    <xf numFmtId="0" fontId="0" fillId="5" borderId="14" xfId="3" applyFont="1" applyBorder="1" applyAlignment="1" applyProtection="1">
      <alignment horizontal="center" vertical="center" wrapText="1"/>
      <protection hidden="1"/>
    </xf>
    <xf numFmtId="0" fontId="7" fillId="5" borderId="14" xfId="3" applyBorder="1" applyAlignment="1" applyProtection="1">
      <alignment horizontal="center" vertical="center" wrapText="1"/>
      <protection hidden="1"/>
    </xf>
  </cellXfs>
  <cellStyles count="40">
    <cellStyle name="20 % - Accent2" xfId="3" builtinId="34"/>
    <cellStyle name="20 % - Accent2 2" xfId="8" xr:uid="{00000000-0005-0000-0000-000001000000}"/>
    <cellStyle name="20 % - Accent2 3" xfId="14" xr:uid="{00000000-0005-0000-0000-000002000000}"/>
    <cellStyle name="20 % - Accent2 4" xfId="30" xr:uid="{00000000-0005-0000-0000-000003000000}"/>
    <cellStyle name="20 % - Accent2 5" xfId="33" xr:uid="{00000000-0005-0000-0000-000004000000}"/>
    <cellStyle name="20 % - Accent2 6" xfId="38" xr:uid="{49B23E93-5BFD-48DE-9C0F-0AAB5A3BE752}"/>
    <cellStyle name="20 % - Accent4 2" xfId="17" xr:uid="{00000000-0005-0000-0000-000005000000}"/>
    <cellStyle name="20% - Accent2 2" xfId="21" xr:uid="{00000000-0005-0000-0000-000006000000}"/>
    <cellStyle name="40 % - Accent2 2" xfId="35" xr:uid="{00000000-0005-0000-0000-000007000000}"/>
    <cellStyle name="Accent1" xfId="18" builtinId="29"/>
    <cellStyle name="Accent1 2" xfId="6" xr:uid="{00000000-0005-0000-0000-000009000000}"/>
    <cellStyle name="Accent2" xfId="2" builtinId="33"/>
    <cellStyle name="Accent2 2" xfId="7" xr:uid="{00000000-0005-0000-0000-00000B000000}"/>
    <cellStyle name="Accent2 3" xfId="15" xr:uid="{00000000-0005-0000-0000-00000C000000}"/>
    <cellStyle name="Accent4" xfId="28" builtinId="41"/>
    <cellStyle name="Accent4 2" xfId="10" xr:uid="{00000000-0005-0000-0000-00000E000000}"/>
    <cellStyle name="Lien hypertexte" xfId="4" builtinId="8"/>
    <cellStyle name="Milliers" xfId="37" builtinId="3"/>
    <cellStyle name="Monétaire" xfId="39" builtinId="4"/>
    <cellStyle name="Neutre 2" xfId="9" xr:uid="{00000000-0005-0000-0000-000010000000}"/>
    <cellStyle name="Normal" xfId="0" builtinId="0" customBuiltin="1"/>
    <cellStyle name="Normal 2" xfId="5" xr:uid="{00000000-0005-0000-0000-000012000000}"/>
    <cellStyle name="Normal 2 2" xfId="29" xr:uid="{00000000-0005-0000-0000-000013000000}"/>
    <cellStyle name="Normal 200" xfId="24" xr:uid="{00000000-0005-0000-0000-000014000000}"/>
    <cellStyle name="Normal 208" xfId="27" xr:uid="{00000000-0005-0000-0000-000015000000}"/>
    <cellStyle name="Normal 3" xfId="13" xr:uid="{00000000-0005-0000-0000-000016000000}"/>
    <cellStyle name="Normal 3 2" xfId="25" xr:uid="{00000000-0005-0000-0000-000017000000}"/>
    <cellStyle name="Normal 4" xfId="32" xr:uid="{00000000-0005-0000-0000-000018000000}"/>
    <cellStyle name="Percent 2" xfId="20" xr:uid="{00000000-0005-0000-0000-000019000000}"/>
    <cellStyle name="Percent 2 2" xfId="31" xr:uid="{00000000-0005-0000-0000-00001A000000}"/>
    <cellStyle name="Pourcentage" xfId="1" builtinId="5"/>
    <cellStyle name="Pourcentage 2" xfId="11" xr:uid="{00000000-0005-0000-0000-00001C000000}"/>
    <cellStyle name="Pourcentage 3" xfId="34" xr:uid="{00000000-0005-0000-0000-00001D000000}"/>
    <cellStyle name="Pourcentage 4" xfId="36" xr:uid="{00000000-0005-0000-0000-00001E000000}"/>
    <cellStyle name="Standaard 3" xfId="23" xr:uid="{00000000-0005-0000-0000-00001F000000}"/>
    <cellStyle name="Standaard_Balans IL-Glob. PLAU" xfId="22" xr:uid="{00000000-0005-0000-0000-000020000000}"/>
    <cellStyle name="Style 1" xfId="12" xr:uid="{00000000-0005-0000-0000-000021000000}"/>
    <cellStyle name="Style 1 2" xfId="16" xr:uid="{00000000-0005-0000-0000-000022000000}"/>
    <cellStyle name="Style 1 3" xfId="26" xr:uid="{00000000-0005-0000-0000-000023000000}"/>
    <cellStyle name="Style 2" xfId="19" xr:uid="{00000000-0005-0000-0000-000024000000}"/>
  </cellStyles>
  <dxfs count="846">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rgb="FF9C0006"/>
      </font>
      <fill>
        <patternFill>
          <bgColor rgb="FFFFC7CE"/>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rgb="FF9C0006"/>
      </font>
      <fill>
        <patternFill>
          <bgColor rgb="FFFFC7CE"/>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rgb="FF9C0006"/>
      </font>
      <fill>
        <patternFill>
          <bgColor rgb="FFFFC7CE"/>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rgb="FF9C0006"/>
      </font>
      <fill>
        <patternFill>
          <bgColor rgb="FFFFC7CE"/>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rgb="FF9C0006"/>
      </font>
      <fill>
        <patternFill>
          <bgColor rgb="FFFFC7CE"/>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rgb="FF9C0006"/>
      </font>
      <fill>
        <patternFill>
          <bgColor rgb="FFFFC7CE"/>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ont>
        <color theme="0"/>
      </font>
      <fill>
        <patternFill>
          <bgColor theme="0"/>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4.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5.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6.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7.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8.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Ex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Ex2.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Ex3.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Ex4.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Ex5.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Ex6.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Ex7.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Ex8.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126F7D"/>
                </a:solidFill>
                <a:latin typeface="+mn-lt"/>
                <a:ea typeface="+mn-ea"/>
                <a:cs typeface="+mn-cs"/>
              </a:defRPr>
            </a:pPr>
            <a:r>
              <a:rPr lang="fr-BE" b="1">
                <a:solidFill>
                  <a:srgbClr val="126F7D"/>
                </a:solidFill>
              </a:rPr>
              <a:t>Solde régulatoire</a:t>
            </a:r>
          </a:p>
        </c:rich>
      </c:tx>
      <c:overlay val="0"/>
      <c:spPr>
        <a:noFill/>
        <a:ln>
          <a:noFill/>
        </a:ln>
        <a:effectLst/>
      </c:spPr>
      <c:txPr>
        <a:bodyPr rot="0" spcFirstLastPara="1" vertOverflow="ellipsis" vert="horz" wrap="square" anchor="ctr" anchorCtr="1"/>
        <a:lstStyle/>
        <a:p>
          <a:pPr>
            <a:defRPr sz="1400" b="0" i="0" u="none" strike="noStrike" kern="1200" spc="0" baseline="0">
              <a:solidFill>
                <a:srgbClr val="126F7D"/>
              </a:solidFill>
              <a:latin typeface="+mn-lt"/>
              <a:ea typeface="+mn-ea"/>
              <a:cs typeface="+mn-cs"/>
            </a:defRPr>
          </a:pPr>
          <a:endParaRPr lang="fr-FR"/>
        </a:p>
      </c:txPr>
    </c:title>
    <c:autoTitleDeleted val="0"/>
    <c:plotArea>
      <c:layout>
        <c:manualLayout>
          <c:layoutTarget val="inner"/>
          <c:xMode val="edge"/>
          <c:yMode val="edge"/>
          <c:x val="0.10067948056711254"/>
          <c:y val="0.10488679278568357"/>
          <c:w val="0.67595520336497172"/>
          <c:h val="0.81174628292456485"/>
        </c:manualLayout>
      </c:layout>
      <c:barChart>
        <c:barDir val="bar"/>
        <c:grouping val="clustered"/>
        <c:varyColors val="0"/>
        <c:ser>
          <c:idx val="0"/>
          <c:order val="0"/>
          <c:spPr>
            <a:solidFill>
              <a:schemeClr val="accent1"/>
            </a:solidFill>
            <a:ln>
              <a:noFill/>
            </a:ln>
            <a:effectLst/>
          </c:spPr>
          <c:invertIfNegative val="0"/>
          <c:dPt>
            <c:idx val="12"/>
            <c:invertIfNegative val="0"/>
            <c:bubble3D val="0"/>
            <c:spPr>
              <a:solidFill>
                <a:schemeClr val="accent2"/>
              </a:solidFill>
              <a:ln>
                <a:solidFill>
                  <a:schemeClr val="accent2"/>
                </a:solidFill>
              </a:ln>
              <a:effectLst/>
            </c:spPr>
            <c:extLst>
              <c:ext xmlns:c16="http://schemas.microsoft.com/office/drawing/2014/chart" uri="{C3380CC4-5D6E-409C-BE32-E72D297353CC}">
                <c16:uniqueId val="{00000001-FFA2-468C-A772-B5385E399271}"/>
              </c:ext>
            </c:extLst>
          </c:dPt>
          <c:dPt>
            <c:idx val="16"/>
            <c:invertIfNegative val="0"/>
            <c:bubble3D val="0"/>
            <c:spPr>
              <a:solidFill>
                <a:schemeClr val="accent3"/>
              </a:solidFill>
              <a:ln>
                <a:solidFill>
                  <a:schemeClr val="accent3"/>
                </a:solidFill>
              </a:ln>
              <a:effectLst/>
            </c:spPr>
            <c:extLst>
              <c:ext xmlns:c16="http://schemas.microsoft.com/office/drawing/2014/chart" uri="{C3380CC4-5D6E-409C-BE32-E72D297353CC}">
                <c16:uniqueId val="{00000003-FFA2-468C-A772-B5385E399271}"/>
              </c:ext>
            </c:extLst>
          </c:dPt>
          <c:cat>
            <c:strRef>
              <c:f>'TAB3'!$A$55:$A$71</c:f>
              <c:strCache>
                <c:ptCount val="17"/>
                <c:pt idx="0">
                  <c:v>Solde régulatoire budget à l'indice santé réel</c:v>
                </c:pt>
                <c:pt idx="1">
                  <c:v>Solde régulatoire "Réconciliation FeReSo hors OSP"</c:v>
                </c:pt>
                <c:pt idx="2">
                  <c:v>Solde régulatoire "Redevance de voirie"</c:v>
                </c:pt>
                <c:pt idx="3">
                  <c:v>Solde régulatoire "Impôt des sociétés"</c:v>
                </c:pt>
                <c:pt idx="4">
                  <c:v>Solde régulatoire "Autres impôts, taxes et surcharges"</c:v>
                </c:pt>
                <c:pt idx="5">
                  <c:v>Solde régulatoire "Cotisations de responsabilisation"</c:v>
                </c:pt>
                <c:pt idx="6">
                  <c:v>Solde régulatoire "Charges de pension non-capitalisées"</c:v>
                </c:pt>
                <c:pt idx="7">
                  <c:v>Solde régulatoire "Achat gaz pour clientèle GRD"</c:v>
                </c:pt>
                <c:pt idx="8">
                  <c:v>Solde régulatoire "Charges distribution pour clientèle GRD"</c:v>
                </c:pt>
                <c:pt idx="9">
                  <c:v>Solde régulatoire "Produits vente gaz clientèle GRD"</c:v>
                </c:pt>
                <c:pt idx="10">
                  <c:v>Solde régulatoire "Réconciliation FeReSo OSP"</c:v>
                </c:pt>
                <c:pt idx="11">
                  <c:v>Solde régulatoire "Achat gaz SER"</c:v>
                </c:pt>
                <c:pt idx="12">
                  <c:v>Solde régulatoire "Marge équitable"</c:v>
                </c:pt>
                <c:pt idx="13">
                  <c:v>Solde régulatoire "Chiffre d'affaires distribution"</c:v>
                </c:pt>
                <c:pt idx="14">
                  <c:v>Solde régulatoire "Terme Qualité"</c:v>
                </c:pt>
                <c:pt idx="15">
                  <c:v>Bonus restitué par le GRD</c:v>
                </c:pt>
                <c:pt idx="16">
                  <c:v>Solde régulatoire TOTAL</c:v>
                </c:pt>
              </c:strCache>
            </c:strRef>
          </c:cat>
          <c:val>
            <c:numRef>
              <c:f>'TAB3'!$B$55:$B$71</c:f>
              <c:numCache>
                <c:formatCode>#,##0</c:formatCode>
                <c:ptCount val="17"/>
                <c:pt idx="0">
                  <c:v>#N/A</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#N/A</c:v>
                </c:pt>
              </c:numCache>
            </c:numRef>
          </c:val>
          <c:extLst>
            <c:ext xmlns:c16="http://schemas.microsoft.com/office/drawing/2014/chart" uri="{C3380CC4-5D6E-409C-BE32-E72D297353CC}">
              <c16:uniqueId val="{00000004-9E13-40A1-B114-323D3031A272}"/>
            </c:ext>
          </c:extLst>
        </c:ser>
        <c:dLbls>
          <c:showLegendKey val="0"/>
          <c:showVal val="0"/>
          <c:showCatName val="0"/>
          <c:showSerName val="0"/>
          <c:showPercent val="0"/>
          <c:showBubbleSize val="0"/>
        </c:dLbls>
        <c:gapWidth val="182"/>
        <c:axId val="416745448"/>
        <c:axId val="416747408"/>
      </c:barChart>
      <c:catAx>
        <c:axId val="4167454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0"/>
          <a:lstStyle/>
          <a:p>
            <a:pPr>
              <a:defRPr sz="900" b="0" i="0" u="none" strike="noStrike" kern="1200" baseline="0">
                <a:solidFill>
                  <a:sysClr val="windowText" lastClr="000000"/>
                </a:solidFill>
                <a:latin typeface="+mn-lt"/>
                <a:ea typeface="+mn-ea"/>
                <a:cs typeface="+mn-cs"/>
              </a:defRPr>
            </a:pPr>
            <a:endParaRPr lang="fr-FR"/>
          </a:p>
        </c:txPr>
        <c:crossAx val="416747408"/>
        <c:crosses val="autoZero"/>
        <c:auto val="1"/>
        <c:lblAlgn val="l"/>
        <c:lblOffset val="100"/>
        <c:noMultiLvlLbl val="0"/>
      </c:catAx>
      <c:valAx>
        <c:axId val="41674740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167454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126F7D"/>
                </a:solidFill>
                <a:latin typeface="+mn-lt"/>
                <a:ea typeface="+mn-ea"/>
                <a:cs typeface="+mn-cs"/>
              </a:defRPr>
            </a:pPr>
            <a:r>
              <a:rPr lang="fr-BE" b="1">
                <a:solidFill>
                  <a:srgbClr val="126F7D"/>
                </a:solidFill>
              </a:rPr>
              <a:t>Bonus/Malus</a:t>
            </a:r>
          </a:p>
        </c:rich>
      </c:tx>
      <c:overlay val="0"/>
      <c:spPr>
        <a:noFill/>
        <a:ln>
          <a:noFill/>
        </a:ln>
        <a:effectLst/>
      </c:spPr>
      <c:txPr>
        <a:bodyPr rot="0" spcFirstLastPara="1" vertOverflow="ellipsis" vert="horz" wrap="square" anchor="ctr" anchorCtr="1"/>
        <a:lstStyle/>
        <a:p>
          <a:pPr>
            <a:defRPr sz="1400" b="0" i="0" u="none" strike="noStrike" kern="1200" spc="0" baseline="0">
              <a:solidFill>
                <a:srgbClr val="126F7D"/>
              </a:solidFill>
              <a:latin typeface="+mn-lt"/>
              <a:ea typeface="+mn-ea"/>
              <a:cs typeface="+mn-cs"/>
            </a:defRPr>
          </a:pPr>
          <a:endParaRPr lang="fr-FR"/>
        </a:p>
      </c:txPr>
    </c:title>
    <c:autoTitleDeleted val="0"/>
    <c:plotArea>
      <c:layout>
        <c:manualLayout>
          <c:layoutTarget val="inner"/>
          <c:xMode val="edge"/>
          <c:yMode val="edge"/>
          <c:x val="0.10067948056711254"/>
          <c:y val="0.10488679278568357"/>
          <c:w val="0.67595520336497172"/>
          <c:h val="0.81174628292456485"/>
        </c:manualLayout>
      </c:layout>
      <c:barChart>
        <c:barDir val="bar"/>
        <c:grouping val="clustered"/>
        <c:varyColors val="0"/>
        <c:ser>
          <c:idx val="0"/>
          <c:order val="0"/>
          <c:spPr>
            <a:solidFill>
              <a:schemeClr val="accent1"/>
            </a:solidFill>
            <a:ln>
              <a:noFill/>
            </a:ln>
            <a:effectLst/>
          </c:spPr>
          <c:invertIfNegative val="0"/>
          <c:cat>
            <c:strRef>
              <c:f>'TAB3'!$A$78:$A$82</c:f>
              <c:strCache>
                <c:ptCount val="5"/>
                <c:pt idx="0">
                  <c:v>Bonus/Malus "Charges contrôlables hors OSP"</c:v>
                </c:pt>
                <c:pt idx="1">
                  <c:v>Bonus/Malus "Charges contrôlables OSP"</c:v>
                </c:pt>
                <c:pt idx="2">
                  <c:v>Bonus/Malus "Achat gaz pour clientèle GRD"</c:v>
                </c:pt>
                <c:pt idx="3">
                  <c:v>Bonus restitué par le GRD</c:v>
                </c:pt>
                <c:pt idx="4">
                  <c:v>Bonus/Malus TOTAL</c:v>
                </c:pt>
              </c:strCache>
            </c:strRef>
          </c:cat>
          <c:val>
            <c:numRef>
              <c:f>'TAB3'!$B$78:$B$82</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4-6526-43B2-9BB8-625929905D8A}"/>
            </c:ext>
          </c:extLst>
        </c:ser>
        <c:dLbls>
          <c:showLegendKey val="0"/>
          <c:showVal val="0"/>
          <c:showCatName val="0"/>
          <c:showSerName val="0"/>
          <c:showPercent val="0"/>
          <c:showBubbleSize val="0"/>
        </c:dLbls>
        <c:gapWidth val="182"/>
        <c:axId val="416745448"/>
        <c:axId val="416747408"/>
      </c:barChart>
      <c:catAx>
        <c:axId val="4167454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0"/>
          <a:lstStyle/>
          <a:p>
            <a:pPr>
              <a:defRPr sz="900" b="0" i="0" u="none" strike="noStrike" kern="1200" baseline="0">
                <a:solidFill>
                  <a:sysClr val="windowText" lastClr="000000"/>
                </a:solidFill>
                <a:latin typeface="+mn-lt"/>
                <a:ea typeface="+mn-ea"/>
                <a:cs typeface="+mn-cs"/>
              </a:defRPr>
            </a:pPr>
            <a:endParaRPr lang="fr-FR"/>
          </a:p>
        </c:txPr>
        <c:crossAx val="416747408"/>
        <c:crosses val="autoZero"/>
        <c:auto val="1"/>
        <c:lblAlgn val="l"/>
        <c:lblOffset val="100"/>
        <c:noMultiLvlLbl val="0"/>
      </c:catAx>
      <c:valAx>
        <c:axId val="41674740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167454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BE">
                <a:solidFill>
                  <a:srgbClr val="126F7D"/>
                </a:solidFill>
              </a:rPr>
              <a:t>Détail du solde régulatoire relatif aux produits issus des tarifs périodiques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'TAB3.2'!$A$20:$A$24</c:f>
              <c:strCache>
                <c:ptCount val="5"/>
                <c:pt idx="0">
                  <c:v>Terme fixe</c:v>
                </c:pt>
                <c:pt idx="1">
                  <c:v>Terme capacitaire</c:v>
                </c:pt>
                <c:pt idx="2">
                  <c:v>Terme proportionnel hors ISOC et redevance voirie</c:v>
                </c:pt>
                <c:pt idx="3">
                  <c:v>Injection</c:v>
                </c:pt>
                <c:pt idx="4">
                  <c:v>TOTAL Hors ISOC et redevance de voirie</c:v>
                </c:pt>
              </c:strCache>
            </c:strRef>
          </c:cat>
          <c:val>
            <c:numRef>
              <c:f>'TAB3.2'!$I$20:$I$24</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9057-4271-8746-31261F752289}"/>
            </c:ext>
          </c:extLst>
        </c:ser>
        <c:dLbls>
          <c:dLblPos val="outEnd"/>
          <c:showLegendKey val="0"/>
          <c:showVal val="1"/>
          <c:showCatName val="0"/>
          <c:showSerName val="0"/>
          <c:showPercent val="0"/>
          <c:showBubbleSize val="0"/>
        </c:dLbls>
        <c:gapWidth val="182"/>
        <c:axId val="1260457944"/>
        <c:axId val="1260451712"/>
      </c:barChart>
      <c:catAx>
        <c:axId val="12604579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1260451712"/>
        <c:crosses val="autoZero"/>
        <c:auto val="1"/>
        <c:lblAlgn val="ctr"/>
        <c:lblOffset val="100"/>
        <c:noMultiLvlLbl val="0"/>
      </c:catAx>
      <c:valAx>
        <c:axId val="126045171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604579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BE" sz="1400" b="0" i="0" baseline="0">
                <a:solidFill>
                  <a:srgbClr val="126F7D"/>
                </a:solidFill>
                <a:effectLst/>
              </a:rPr>
              <a:t>Détail du solde régulatoire provenant du terme proportionnel</a:t>
            </a:r>
            <a:endParaRPr lang="fr-BE" sz="1400">
              <a:solidFill>
                <a:srgbClr val="126F7D"/>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clustered"/>
        <c:varyColors val="0"/>
        <c:ser>
          <c:idx val="0"/>
          <c:order val="0"/>
          <c:tx>
            <c:strRef>
              <c:f>'TAB3.2'!$A$22</c:f>
              <c:strCache>
                <c:ptCount val="1"/>
                <c:pt idx="0">
                  <c:v>Terme proportionnel hors ISOC et redevance voirie</c:v>
                </c:pt>
              </c:strCache>
            </c:strRef>
          </c:tx>
          <c:spPr>
            <a:solidFill>
              <a:schemeClr val="accent2"/>
            </a:solidFill>
            <a:ln>
              <a:noFill/>
            </a:ln>
            <a:effectLst/>
          </c:spPr>
          <c:invertIfNegative val="0"/>
          <c:dPt>
            <c:idx val="4"/>
            <c:invertIfNegative val="0"/>
            <c:bubble3D val="0"/>
            <c:spPr>
              <a:solidFill>
                <a:schemeClr val="accent4"/>
              </a:solidFill>
              <a:ln>
                <a:noFill/>
              </a:ln>
              <a:effectLst/>
            </c:spPr>
            <c:extLst>
              <c:ext xmlns:c16="http://schemas.microsoft.com/office/drawing/2014/chart" uri="{C3380CC4-5D6E-409C-BE32-E72D297353CC}">
                <c16:uniqueId val="{00000001-913F-4981-B002-AAF3188B5EE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'TAB3.2'!$B$19:$H$19</c:f>
              <c:strCache>
                <c:ptCount val="7"/>
                <c:pt idx="0">
                  <c:v>T1</c:v>
                </c:pt>
                <c:pt idx="1">
                  <c:v>T2</c:v>
                </c:pt>
                <c:pt idx="2">
                  <c:v>T3</c:v>
                </c:pt>
                <c:pt idx="3">
                  <c:v>T4</c:v>
                </c:pt>
                <c:pt idx="4">
                  <c:v>T5</c:v>
                </c:pt>
                <c:pt idx="5">
                  <c:v>T6</c:v>
                </c:pt>
                <c:pt idx="6">
                  <c:v>CNG</c:v>
                </c:pt>
              </c:strCache>
            </c:strRef>
          </c:cat>
          <c:val>
            <c:numRef>
              <c:f>'TAB3.2'!$B$22:$H$22</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D84D-4AC6-A753-B664B61FC687}"/>
            </c:ext>
          </c:extLst>
        </c:ser>
        <c:dLbls>
          <c:dLblPos val="outEnd"/>
          <c:showLegendKey val="0"/>
          <c:showVal val="1"/>
          <c:showCatName val="0"/>
          <c:showSerName val="0"/>
          <c:showPercent val="0"/>
          <c:showBubbleSize val="0"/>
        </c:dLbls>
        <c:gapWidth val="182"/>
        <c:axId val="1250275400"/>
        <c:axId val="1250273432"/>
      </c:barChart>
      <c:catAx>
        <c:axId val="12502754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1250273432"/>
        <c:crosses val="autoZero"/>
        <c:auto val="1"/>
        <c:lblAlgn val="ctr"/>
        <c:lblOffset val="100"/>
        <c:noMultiLvlLbl val="0"/>
      </c:catAx>
      <c:valAx>
        <c:axId val="125027343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502754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BE">
                <a:solidFill>
                  <a:srgbClr val="126F7D"/>
                </a:solidFill>
              </a:rPr>
              <a:t>Détail du solde régulatoire provenant du terme capacitaire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clustered"/>
        <c:varyColors val="0"/>
        <c:ser>
          <c:idx val="0"/>
          <c:order val="0"/>
          <c:tx>
            <c:strRef>
              <c:f>'TAB3.2'!$A$21</c:f>
              <c:strCache>
                <c:ptCount val="1"/>
                <c:pt idx="0">
                  <c:v>Terme capacitaire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'TAB3.2'!$B$19:$H$19</c:f>
              <c:strCache>
                <c:ptCount val="7"/>
                <c:pt idx="0">
                  <c:v>T1</c:v>
                </c:pt>
                <c:pt idx="1">
                  <c:v>T2</c:v>
                </c:pt>
                <c:pt idx="2">
                  <c:v>T3</c:v>
                </c:pt>
                <c:pt idx="3">
                  <c:v>T4</c:v>
                </c:pt>
                <c:pt idx="4">
                  <c:v>T5</c:v>
                </c:pt>
                <c:pt idx="5">
                  <c:v>T6</c:v>
                </c:pt>
                <c:pt idx="6">
                  <c:v>CNG</c:v>
                </c:pt>
              </c:strCache>
            </c:strRef>
          </c:cat>
          <c:val>
            <c:numRef>
              <c:f>'TAB3.2'!$B$21:$H$21</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E-1FFE-4C84-967A-CE455ECE386D}"/>
            </c:ext>
          </c:extLst>
        </c:ser>
        <c:dLbls>
          <c:dLblPos val="outEnd"/>
          <c:showLegendKey val="0"/>
          <c:showVal val="1"/>
          <c:showCatName val="0"/>
          <c:showSerName val="0"/>
          <c:showPercent val="0"/>
          <c:showBubbleSize val="0"/>
        </c:dLbls>
        <c:gapWidth val="182"/>
        <c:axId val="1260457944"/>
        <c:axId val="1260451712"/>
      </c:barChart>
      <c:catAx>
        <c:axId val="12604579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1260451712"/>
        <c:crosses val="autoZero"/>
        <c:auto val="1"/>
        <c:lblAlgn val="ctr"/>
        <c:lblOffset val="100"/>
        <c:noMultiLvlLbl val="0"/>
      </c:catAx>
      <c:valAx>
        <c:axId val="126045171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604579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baseline="0">
                <a:solidFill>
                  <a:schemeClr val="tx1">
                    <a:lumMod val="65000"/>
                    <a:lumOff val="35000"/>
                  </a:schemeClr>
                </a:solidFill>
                <a:latin typeface="+mn-lt"/>
                <a:ea typeface="+mn-ea"/>
                <a:cs typeface="+mn-cs"/>
              </a:defRPr>
            </a:pPr>
            <a:r>
              <a:rPr lang="fr-FR" sz="1400" b="0" i="0" u="none" strike="noStrike" baseline="0">
                <a:solidFill>
                  <a:sysClr val="windowText" lastClr="000000">
                    <a:lumMod val="65000"/>
                    <a:lumOff val="35000"/>
                  </a:sysClr>
                </a:solidFill>
                <a:latin typeface="Calibri" panose="020F0502020204030204"/>
              </a:rPr>
              <a:t>Réconciliation de la Base d'Actifs Régulées budgétée et réelle de l'année N</a:t>
            </a:r>
          </a:p>
        </c:rich>
      </c:tx>
      <c:overlay val="0"/>
      <c:spPr>
        <a:noFill/>
        <a:ln>
          <a:noFill/>
        </a:ln>
        <a:effectLst/>
      </c:spPr>
      <c:txPr>
        <a:bodyPr rot="0" spcFirstLastPara="1" vertOverflow="ellipsis" vert="horz" wrap="square" anchor="ctr" anchorCtr="1"/>
        <a:lstStyle/>
        <a:p>
          <a:pPr>
            <a:defRPr sz="1400" b="0" i="0" u="none" strike="noStrike" baseline="0">
              <a:solidFill>
                <a:schemeClr val="tx1">
                  <a:lumMod val="65000"/>
                  <a:lumOff val="35000"/>
                </a:schemeClr>
              </a:solidFill>
              <a:latin typeface="+mn-lt"/>
              <a:ea typeface="+mn-ea"/>
              <a:cs typeface="+mn-cs"/>
            </a:defRPr>
          </a:pPr>
          <a:endParaRPr lang="fr-FR"/>
        </a:p>
      </c:tx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3"/>
              </a:solidFill>
              <a:ln>
                <a:noFill/>
              </a:ln>
              <a:effectLst/>
            </c:spPr>
            <c:extLst>
              <c:ext xmlns:c16="http://schemas.microsoft.com/office/drawing/2014/chart" uri="{C3380CC4-5D6E-409C-BE32-E72D297353CC}">
                <c16:uniqueId val="{00000001-0B61-4717-8517-CC6B3A9F0890}"/>
              </c:ext>
            </c:extLst>
          </c:dPt>
          <c:dPt>
            <c:idx val="9"/>
            <c:invertIfNegative val="0"/>
            <c:bubble3D val="0"/>
            <c:spPr>
              <a:solidFill>
                <a:schemeClr val="accent3"/>
              </a:solidFill>
              <a:ln>
                <a:noFill/>
              </a:ln>
              <a:effectLst/>
            </c:spPr>
            <c:extLst>
              <c:ext xmlns:c16="http://schemas.microsoft.com/office/drawing/2014/chart" uri="{C3380CC4-5D6E-409C-BE32-E72D297353CC}">
                <c16:uniqueId val="{00000003-0B61-4717-8517-CC6B3A9F089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1">
                        <a:lumMod val="65000"/>
                        <a:lumOff val="3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'TAB7.1.1'!$J$21:$J$30</c:f>
              <c:strCache>
                <c:ptCount val="10"/>
                <c:pt idx="0">
                  <c:v>RAB budgétée 31/12/N</c:v>
                </c:pt>
                <c:pt idx="1">
                  <c:v>Ecart solde 01/01/N</c:v>
                </c:pt>
                <c:pt idx="2">
                  <c:v>Ecart investissements réseau</c:v>
                </c:pt>
                <c:pt idx="3">
                  <c:v>Ecart désinvestissements réseau</c:v>
                </c:pt>
                <c:pt idx="4">
                  <c:v>Ecart investissement hors réseau</c:v>
                </c:pt>
                <c:pt idx="5">
                  <c:v>Ecart désinvestissement hors réseau</c:v>
                </c:pt>
                <c:pt idx="6">
                  <c:v>Ecart intervention utilisateurs</c:v>
                </c:pt>
                <c:pt idx="7">
                  <c:v>Ecart subsides</c:v>
                </c:pt>
                <c:pt idx="8">
                  <c:v>Ecart amortissements &amp; RDV</c:v>
                </c:pt>
                <c:pt idx="9">
                  <c:v>RAB réelle 31/12/N</c:v>
                </c:pt>
              </c:strCache>
            </c:strRef>
          </c:cat>
          <c:val>
            <c:numRef>
              <c:f>'TAB7.1.1'!$K$21:$K$30</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0B61-4717-8517-CC6B3A9F0890}"/>
            </c:ext>
          </c:extLst>
        </c:ser>
        <c:dLbls>
          <c:showLegendKey val="0"/>
          <c:showVal val="1"/>
          <c:showCatName val="0"/>
          <c:showSerName val="0"/>
          <c:showPercent val="0"/>
          <c:showBubbleSize val="0"/>
        </c:dLbls>
        <c:gapWidth val="50"/>
        <c:axId val="918515567"/>
        <c:axId val="918528879"/>
      </c:barChart>
      <c:catAx>
        <c:axId val="91851556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fr-FR"/>
          </a:p>
        </c:txPr>
        <c:crossAx val="918528879"/>
        <c:crosses val="autoZero"/>
        <c:auto val="1"/>
        <c:lblAlgn val="ctr"/>
        <c:lblOffset val="100"/>
        <c:noMultiLvlLbl val="0"/>
      </c:catAx>
      <c:valAx>
        <c:axId val="918528879"/>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fr-FR"/>
          </a:p>
        </c:txPr>
        <c:crossAx val="91851556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'TAB7.1.1'!$B$62</c:f>
              <c:strCache>
                <c:ptCount val="1"/>
                <c:pt idx="0">
                  <c:v>Investissements bruts</c:v>
                </c:pt>
              </c:strCache>
            </c:strRef>
          </c:tx>
          <c:spPr>
            <a:solidFill>
              <a:schemeClr val="accent1"/>
            </a:solidFill>
            <a:ln>
              <a:noFill/>
            </a:ln>
            <a:effectLst/>
          </c:spPr>
          <c:invertIfNegative val="0"/>
          <c:cat>
            <c:strRef>
              <c:f>'TAB7.1.1'!$A$63:$A$79</c:f>
              <c:strCache>
                <c:ptCount val="17"/>
                <c:pt idx="0">
                  <c:v>Terrains</c:v>
                </c:pt>
                <c:pt idx="1">
                  <c:v>Bâtiments industriels</c:v>
                </c:pt>
                <c:pt idx="2">
                  <c:v>Canalisations - MP</c:v>
                </c:pt>
                <c:pt idx="3">
                  <c:v>Canalisations - BP</c:v>
                </c:pt>
                <c:pt idx="4">
                  <c:v>Cabines/stations - MP</c:v>
                </c:pt>
                <c:pt idx="5">
                  <c:v>Cabines/stations - BP</c:v>
                </c:pt>
                <c:pt idx="6">
                  <c:v>Raccordements - MP</c:v>
                </c:pt>
                <c:pt idx="7">
                  <c:v>Raccordements - BP</c:v>
                </c:pt>
                <c:pt idx="8">
                  <c:v>Appareils de mesure - MP</c:v>
                </c:pt>
                <c:pt idx="9">
                  <c:v>Appareils de mesure - BP</c:v>
                </c:pt>
                <c:pt idx="10">
                  <c:v>Compteurs télérelevés</c:v>
                </c:pt>
                <c:pt idx="11">
                  <c:v>Compteurs à budget</c:v>
                </c:pt>
                <c:pt idx="12">
                  <c:v>Intitulé libre 1</c:v>
                </c:pt>
                <c:pt idx="13">
                  <c:v>Intitulé libre 2</c:v>
                </c:pt>
                <c:pt idx="14">
                  <c:v>Intitulé libre 3</c:v>
                </c:pt>
                <c:pt idx="15">
                  <c:v>Intitulé libre 4</c:v>
                </c:pt>
                <c:pt idx="16">
                  <c:v>Intitulé libre 5</c:v>
                </c:pt>
              </c:strCache>
            </c:strRef>
          </c:cat>
          <c:val>
            <c:numRef>
              <c:f>'TAB7.1.1'!$B$63:$B$79</c:f>
              <c:numCache>
                <c:formatCode>#,##0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0-4CFC-49C1-BED9-F40F69293D9C}"/>
            </c:ext>
          </c:extLst>
        </c:ser>
        <c:ser>
          <c:idx val="1"/>
          <c:order val="1"/>
          <c:tx>
            <c:strRef>
              <c:f>'TAB7.1.1'!$C$62</c:f>
              <c:strCache>
                <c:ptCount val="1"/>
                <c:pt idx="0">
                  <c:v>Interventions clients</c:v>
                </c:pt>
              </c:strCache>
            </c:strRef>
          </c:tx>
          <c:spPr>
            <a:solidFill>
              <a:schemeClr val="accent2"/>
            </a:solidFill>
            <a:ln>
              <a:noFill/>
            </a:ln>
            <a:effectLst/>
          </c:spPr>
          <c:invertIfNegative val="0"/>
          <c:cat>
            <c:strRef>
              <c:f>'TAB7.1.1'!$A$63:$A$79</c:f>
              <c:strCache>
                <c:ptCount val="17"/>
                <c:pt idx="0">
                  <c:v>Terrains</c:v>
                </c:pt>
                <c:pt idx="1">
                  <c:v>Bâtiments industriels</c:v>
                </c:pt>
                <c:pt idx="2">
                  <c:v>Canalisations - MP</c:v>
                </c:pt>
                <c:pt idx="3">
                  <c:v>Canalisations - BP</c:v>
                </c:pt>
                <c:pt idx="4">
                  <c:v>Cabines/stations - MP</c:v>
                </c:pt>
                <c:pt idx="5">
                  <c:v>Cabines/stations - BP</c:v>
                </c:pt>
                <c:pt idx="6">
                  <c:v>Raccordements - MP</c:v>
                </c:pt>
                <c:pt idx="7">
                  <c:v>Raccordements - BP</c:v>
                </c:pt>
                <c:pt idx="8">
                  <c:v>Appareils de mesure - MP</c:v>
                </c:pt>
                <c:pt idx="9">
                  <c:v>Appareils de mesure - BP</c:v>
                </c:pt>
                <c:pt idx="10">
                  <c:v>Compteurs télérelevés</c:v>
                </c:pt>
                <c:pt idx="11">
                  <c:v>Compteurs à budget</c:v>
                </c:pt>
                <c:pt idx="12">
                  <c:v>Intitulé libre 1</c:v>
                </c:pt>
                <c:pt idx="13">
                  <c:v>Intitulé libre 2</c:v>
                </c:pt>
                <c:pt idx="14">
                  <c:v>Intitulé libre 3</c:v>
                </c:pt>
                <c:pt idx="15">
                  <c:v>Intitulé libre 4</c:v>
                </c:pt>
                <c:pt idx="16">
                  <c:v>Intitulé libre 5</c:v>
                </c:pt>
              </c:strCache>
            </c:strRef>
          </c:cat>
          <c:val>
            <c:numRef>
              <c:f>'TAB7.1.1'!$C$63:$C$79</c:f>
              <c:numCache>
                <c:formatCode>#,##0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1-4CFC-49C1-BED9-F40F69293D9C}"/>
            </c:ext>
          </c:extLst>
        </c:ser>
        <c:dLbls>
          <c:showLegendKey val="0"/>
          <c:showVal val="0"/>
          <c:showCatName val="0"/>
          <c:showSerName val="0"/>
          <c:showPercent val="0"/>
          <c:showBubbleSize val="0"/>
        </c:dLbls>
        <c:gapWidth val="219"/>
        <c:overlap val="-27"/>
        <c:axId val="153316527"/>
        <c:axId val="153311119"/>
      </c:barChart>
      <c:catAx>
        <c:axId val="1533165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crossAx val="153311119"/>
        <c:crosses val="autoZero"/>
        <c:auto val="1"/>
        <c:lblAlgn val="ctr"/>
        <c:lblOffset val="100"/>
        <c:noMultiLvlLbl val="0"/>
      </c:catAx>
      <c:valAx>
        <c:axId val="15331111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crossAx val="1533165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'TAB7.1.1'!$B$90</c:f>
              <c:strCache>
                <c:ptCount val="1"/>
                <c:pt idx="0">
                  <c:v>Investissements bruts</c:v>
                </c:pt>
              </c:strCache>
            </c:strRef>
          </c:tx>
          <c:spPr>
            <a:solidFill>
              <a:schemeClr val="accent1"/>
            </a:solidFill>
            <a:ln>
              <a:noFill/>
            </a:ln>
            <a:effectLst/>
          </c:spPr>
          <c:invertIfNegative val="0"/>
          <c:cat>
            <c:strRef>
              <c:f>'TAB7.1.1'!$A$91:$A$102</c:f>
              <c:strCache>
                <c:ptCount val="12"/>
                <c:pt idx="0">
                  <c:v>Terrains</c:v>
                </c:pt>
                <c:pt idx="1">
                  <c:v>Batiments administratifs</c:v>
                </c:pt>
                <c:pt idx="2">
                  <c:v>Mobilier</c:v>
                </c:pt>
                <c:pt idx="3">
                  <c:v>Matériel roulant</c:v>
                </c:pt>
                <c:pt idx="4">
                  <c:v>Réseau fibre-optique</c:v>
                </c:pt>
                <c:pt idx="5">
                  <c:v>Outillage et machines</c:v>
                </c:pt>
                <c:pt idx="6">
                  <c:v>Logiciels</c:v>
                </c:pt>
                <c:pt idx="7">
                  <c:v>Intitulé libre 1</c:v>
                </c:pt>
                <c:pt idx="8">
                  <c:v>Intitulé libre 2</c:v>
                </c:pt>
                <c:pt idx="9">
                  <c:v>Intitulé libre 3</c:v>
                </c:pt>
                <c:pt idx="10">
                  <c:v>Intitulé libre 4</c:v>
                </c:pt>
                <c:pt idx="11">
                  <c:v>Intitulé libre 5</c:v>
                </c:pt>
              </c:strCache>
            </c:strRef>
          </c:cat>
          <c:val>
            <c:numRef>
              <c:f>'TAB7.1.1'!$B$91:$B$102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D11-4C77-99A3-A3326D2BF6E3}"/>
            </c:ext>
          </c:extLst>
        </c:ser>
        <c:ser>
          <c:idx val="1"/>
          <c:order val="1"/>
          <c:tx>
            <c:strRef>
              <c:f>'TAB7.1.1'!$C$90</c:f>
              <c:strCache>
                <c:ptCount val="1"/>
                <c:pt idx="0">
                  <c:v>Interventions clients</c:v>
                </c:pt>
              </c:strCache>
            </c:strRef>
          </c:tx>
          <c:spPr>
            <a:solidFill>
              <a:schemeClr val="accent2"/>
            </a:solidFill>
            <a:ln>
              <a:noFill/>
            </a:ln>
            <a:effectLst/>
          </c:spPr>
          <c:invertIfNegative val="0"/>
          <c:cat>
            <c:strRef>
              <c:f>'TAB7.1.1'!$A$91:$A$102</c:f>
              <c:strCache>
                <c:ptCount val="12"/>
                <c:pt idx="0">
                  <c:v>Terrains</c:v>
                </c:pt>
                <c:pt idx="1">
                  <c:v>Batiments administratifs</c:v>
                </c:pt>
                <c:pt idx="2">
                  <c:v>Mobilier</c:v>
                </c:pt>
                <c:pt idx="3">
                  <c:v>Matériel roulant</c:v>
                </c:pt>
                <c:pt idx="4">
                  <c:v>Réseau fibre-optique</c:v>
                </c:pt>
                <c:pt idx="5">
                  <c:v>Outillage et machines</c:v>
                </c:pt>
                <c:pt idx="6">
                  <c:v>Logiciels</c:v>
                </c:pt>
                <c:pt idx="7">
                  <c:v>Intitulé libre 1</c:v>
                </c:pt>
                <c:pt idx="8">
                  <c:v>Intitulé libre 2</c:v>
                </c:pt>
                <c:pt idx="9">
                  <c:v>Intitulé libre 3</c:v>
                </c:pt>
                <c:pt idx="10">
                  <c:v>Intitulé libre 4</c:v>
                </c:pt>
                <c:pt idx="11">
                  <c:v>Intitulé libre 5</c:v>
                </c:pt>
              </c:strCache>
            </c:strRef>
          </c:cat>
          <c:val>
            <c:numRef>
              <c:f>'TAB7.1.1'!$C$91:$C$102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4D11-4C77-99A3-A3326D2BF6E3}"/>
            </c:ext>
          </c:extLst>
        </c:ser>
        <c:dLbls>
          <c:showLegendKey val="0"/>
          <c:showVal val="0"/>
          <c:showCatName val="0"/>
          <c:showSerName val="0"/>
          <c:showPercent val="0"/>
          <c:showBubbleSize val="0"/>
        </c:dLbls>
        <c:gapWidth val="219"/>
        <c:overlap val="-27"/>
        <c:axId val="153316527"/>
        <c:axId val="153311119"/>
      </c:barChart>
      <c:catAx>
        <c:axId val="1533165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crossAx val="153311119"/>
        <c:crosses val="autoZero"/>
        <c:auto val="1"/>
        <c:lblAlgn val="ctr"/>
        <c:lblOffset val="100"/>
        <c:noMultiLvlLbl val="0"/>
      </c:catAx>
      <c:valAx>
        <c:axId val="15331111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crossAx val="1533165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val">
        <cx:f>_xlchart.v1.1</cx:f>
      </cx:numDim>
    </cx:data>
  </cx:chartData>
  <cx:chart>
    <cx:title pos="t" align="ctr" overlay="0">
      <cx:tx>
        <cx:rich>
          <a:bodyPr spcFirstLastPara="1" vertOverflow="ellipsis" horzOverflow="overflow" wrap="square" lIns="0" tIns="0" rIns="0" bIns="0" anchor="ctr" anchorCtr="1"/>
          <a:lstStyle/>
          <a:p>
            <a:pPr rtl="0"/>
            <a:r>
              <a:rPr lang="fr-FR" sz="1400" b="0" i="0" baseline="0">
                <a:effectLst/>
                <a:latin typeface="+mn-lt"/>
              </a:rPr>
              <a:t>Variation des charge nettes non-contrôlables Hors OSP budget N / réelles N</a:t>
            </a:r>
            <a:endParaRPr lang="fr-BE" sz="1400">
              <a:effectLst/>
              <a:latin typeface="+mn-lt"/>
            </a:endParaRPr>
          </a:p>
        </cx:rich>
      </cx:tx>
    </cx:title>
    <cx:plotArea>
      <cx:plotAreaRegion>
        <cx:series layoutId="waterfall" uniqueId="{63AE3536-D590-4429-B2D7-06DA4936DE3D}">
          <cx:dataPt idx="0">
            <cx:spPr>
              <a:solidFill>
                <a:srgbClr val="126F7D">
                  <a:lumMod val="40000"/>
                  <a:lumOff val="60000"/>
                </a:srgbClr>
              </a:solidFill>
            </cx:spPr>
          </cx:dataPt>
          <cx:dataPt idx="9">
            <cx:spPr>
              <a:solidFill>
                <a:srgbClr val="126F7D">
                  <a:lumMod val="60000"/>
                  <a:lumOff val="40000"/>
                </a:srgbClr>
              </a:solidFill>
            </cx:spPr>
          </cx:dataPt>
          <cx:dataLabels pos="outEnd">
            <cx:visibility seriesName="0" categoryName="0" value="1"/>
          </cx:dataLabels>
          <cx:dataId val="0"/>
          <cx:layoutPr>
            <cx:subtotals/>
          </cx:layoutPr>
        </cx:series>
      </cx:plotAreaRegion>
      <cx:axis id="0">
        <cx:catScaling gapWidth="0.5"/>
        <cx:tickLabels/>
      </cx:axis>
      <cx:axis id="1">
        <cx:valScaling/>
        <cx:majorGridlines/>
        <cx:tickLabels/>
      </cx:axis>
    </cx:plotArea>
    <cx:legend pos="b" align="ctr" overlay="0"/>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_xlchart.v1.2</cx:f>
      </cx:strDim>
      <cx:numDim type="val">
        <cx:f>_xlchart.v1.3</cx:f>
      </cx:numDim>
    </cx:data>
  </cx:chartData>
  <cx:chart>
    <cx:title pos="t" align="ctr" overlay="0">
      <cx:tx>
        <cx:rich>
          <a:bodyPr spcFirstLastPara="1" vertOverflow="ellipsis" horzOverflow="overflow" wrap="square" lIns="0" tIns="0" rIns="0" bIns="0" anchor="ctr" anchorCtr="1"/>
          <a:lstStyle/>
          <a:p>
            <a:pPr rtl="0"/>
            <a:r>
              <a:rPr lang="fr-FR" sz="1400" b="0" i="0" baseline="0">
                <a:effectLst/>
                <a:latin typeface="+mn-lt"/>
              </a:rPr>
              <a:t>Variation des charge nettes non-contrôlables OSP budget N / réelles N</a:t>
            </a:r>
            <a:endParaRPr lang="fr-BE" sz="1400">
              <a:effectLst/>
              <a:latin typeface="+mn-lt"/>
            </a:endParaRPr>
          </a:p>
        </cx:rich>
      </cx:tx>
    </cx:title>
    <cx:plotArea>
      <cx:plotAreaRegion>
        <cx:series layoutId="waterfall" uniqueId="{821ECE81-6010-44BC-B524-2D22B81BD427}">
          <cx:tx>
            <cx:txData>
              <cx:f>_xlchart.v1.3</cx:f>
              <cx:v>0 0 0 0 0 0 0</cx:v>
            </cx:txData>
          </cx:tx>
          <cx:dataLabels pos="outEnd">
            <cx:visibility seriesName="0" categoryName="0" value="1"/>
          </cx:dataLabels>
          <cx:dataId val="0"/>
          <cx:layoutPr>
            <cx:subtotals/>
          </cx:layoutPr>
        </cx:series>
      </cx:plotAreaRegion>
      <cx:axis id="0">
        <cx:catScaling gapWidth="0.5"/>
        <cx:tickLabels/>
      </cx:axis>
      <cx:axis id="1">
        <cx:valScaling/>
        <cx:majorGridlines/>
        <cx:tickLabels/>
      </cx:axis>
    </cx:plotArea>
    <cx:legend pos="t" align="ctr" overlay="0"/>
  </cx:chart>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_xlchart.v1.6</cx:f>
      </cx:strDim>
      <cx:numDim type="val">
        <cx:f>_xlchart.v1.7</cx:f>
      </cx:numDim>
    </cx:data>
  </cx:chartData>
  <cx:chart>
    <cx:title pos="t" align="ctr" overlay="0">
      <cx:tx>
        <cx:txData>
          <cx:v>Variation des charge nettes contrôlables hors OSP réelles N-1 / réelles N</cx:v>
        </cx:txData>
      </cx:tx>
      <cx:txPr>
        <a:bodyPr spcFirstLastPara="1" vertOverflow="ellipsis" horzOverflow="overflow" wrap="square" lIns="0" tIns="0" rIns="0" bIns="0" anchor="ctr" anchorCtr="1"/>
        <a:lstStyle/>
        <a:p>
          <a:pPr algn="ctr" rtl="0">
            <a:defRPr/>
          </a:pPr>
          <a:r>
            <a:rPr lang="fr-FR" sz="1400" b="0" i="0" u="none" strike="noStrike" baseline="0">
              <a:solidFill>
                <a:sysClr val="windowText" lastClr="000000">
                  <a:lumMod val="65000"/>
                  <a:lumOff val="35000"/>
                </a:sysClr>
              </a:solidFill>
              <a:latin typeface="Calibri" panose="020F0502020204030204"/>
            </a:rPr>
            <a:t>Variation des charge nettes contrôlables hors OSP réelles N-1 / réelles N</a:t>
          </a:r>
        </a:p>
      </cx:txPr>
    </cx:title>
    <cx:plotArea>
      <cx:plotAreaRegion>
        <cx:series layoutId="waterfall" uniqueId="{4842E969-6A77-4EB3-BE14-C9517327B965}">
          <cx:tx>
            <cx:txData>
              <cx:f/>
              <cx:v/>
            </cx:txData>
          </cx:tx>
          <cx:dataPt idx="0">
            <cx:spPr>
              <a:solidFill>
                <a:srgbClr val="63CDEE"/>
              </a:solidFill>
            </cx:spPr>
          </cx:dataPt>
          <cx:dataPt idx="21">
            <cx:spPr>
              <a:solidFill>
                <a:srgbClr val="63CDEE"/>
              </a:solidFill>
            </cx:spPr>
          </cx:dataPt>
          <cx:dataId val="0"/>
          <cx:layoutPr>
            <cx:subtotals/>
          </cx:layoutPr>
        </cx:series>
      </cx:plotAreaRegion>
      <cx:axis id="0">
        <cx:catScaling gapWidth="0.5"/>
        <cx:tickLabels/>
      </cx:axis>
      <cx:axis id="1">
        <cx:valScaling/>
        <cx:majorGridlines/>
        <cx:tickLabels/>
      </cx:axis>
    </cx:plotArea>
    <cx:legend pos="b" align="ctr" overlay="0">
      <cx:txPr>
        <a:bodyPr spcFirstLastPara="1" vertOverflow="ellipsis" horzOverflow="overflow" wrap="square" lIns="0" tIns="0" rIns="0" bIns="0" anchor="ctr" anchorCtr="1"/>
        <a:lstStyle/>
        <a:p>
          <a:pPr algn="ctr" rtl="0">
            <a:defRPr/>
          </a:pPr>
          <a:endParaRPr lang="fr-FR" sz="900" b="0" i="0" u="none" strike="noStrike" baseline="0">
            <a:solidFill>
              <a:sysClr val="windowText" lastClr="000000">
                <a:lumMod val="65000"/>
                <a:lumOff val="35000"/>
              </a:sysClr>
            </a:solidFill>
            <a:latin typeface="Calibri" panose="020F0502020204030204"/>
          </a:endParaRPr>
        </a:p>
      </cx:txPr>
    </cx:legend>
  </cx:chart>
</cx:chartSpace>
</file>

<file path=xl/charts/chartEx4.xml><?xml version="1.0" encoding="utf-8"?>
<cx:chartSpace xmlns:a="http://schemas.openxmlformats.org/drawingml/2006/main" xmlns:r="http://schemas.openxmlformats.org/officeDocument/2006/relationships" xmlns:cx="http://schemas.microsoft.com/office/drawing/2014/chartex">
  <cx:chartData>
    <cx:data id="0">
      <cx:strDim type="cat">
        <cx:f>_xlchart.v1.4</cx:f>
      </cx:strDim>
      <cx:numDim type="val">
        <cx:f>_xlchart.v1.5</cx:f>
      </cx:numDim>
    </cx:data>
  </cx:chartData>
  <cx:chart>
    <cx:title pos="t" align="ctr" overlay="0">
      <cx:tx>
        <cx:rich>
          <a:bodyPr spcFirstLastPara="1" vertOverflow="ellipsis" horzOverflow="overflow" wrap="square" lIns="0" tIns="0" rIns="0" bIns="0" anchor="ctr" anchorCtr="1"/>
          <a:lstStyle/>
          <a:p>
            <a:pPr rtl="0"/>
            <a:r>
              <a:rPr lang="fr-FR" sz="1400" b="0" i="0" baseline="0">
                <a:effectLst/>
                <a:latin typeface="+mn-lt"/>
              </a:rPr>
              <a:t>Variation des charge nettes contrôlables OSP réelles N-1 / réelles N</a:t>
            </a:r>
            <a:endParaRPr lang="fr-BE" sz="1400">
              <a:effectLst/>
              <a:latin typeface="+mn-lt"/>
            </a:endParaRPr>
          </a:p>
        </cx:rich>
      </cx:tx>
    </cx:title>
    <cx:plotArea>
      <cx:plotAreaRegion>
        <cx:series layoutId="waterfall" uniqueId="{8AEBCB7A-552C-4CF6-A5D1-92FCB5CF6BA7}">
          <cx:tx>
            <cx:txData>
              <cx:f>_xlchart.v1.5</cx:f>
              <cx:v>0 0 0 0 0 0 0</cx:v>
            </cx:txData>
          </cx:tx>
          <cx:dataLabels pos="outEnd">
            <cx:visibility seriesName="0" categoryName="0" value="1"/>
          </cx:dataLabels>
          <cx:dataId val="0"/>
          <cx:layoutPr>
            <cx:subtotals/>
          </cx:layoutPr>
        </cx:series>
      </cx:plotAreaRegion>
      <cx:axis id="0">
        <cx:catScaling gapWidth="0.5"/>
        <cx:tickLabels/>
      </cx:axis>
      <cx:axis id="1">
        <cx:valScaling/>
        <cx:majorGridlines/>
        <cx:tickLabels/>
      </cx:axis>
    </cx:plotArea>
    <cx:legend pos="t" align="ctr" overlay="0"/>
  </cx:chart>
</cx:chartSpace>
</file>

<file path=xl/charts/chartEx5.xml><?xml version="1.0" encoding="utf-8"?>
<cx:chartSpace xmlns:a="http://schemas.openxmlformats.org/drawingml/2006/main" xmlns:r="http://schemas.openxmlformats.org/officeDocument/2006/relationships" xmlns:cx="http://schemas.microsoft.com/office/drawing/2014/chartex">
  <cx:chartData>
    <cx:data id="0">
      <cx:strDim type="cat">
        <cx:f>_xlchart.v1.8</cx:f>
      </cx:strDim>
      <cx:numDim type="val">
        <cx:f>_xlchart.v1.9</cx:f>
      </cx:numDim>
    </cx:data>
  </cx:chartData>
  <cx:chart>
    <cx:title pos="t" align="ctr" overlay="0">
      <cx:tx>
        <cx:txData>
          <cx:v>Variation des charge nettes contrôlables hors OSP réelles N-1 / réelles N</cx:v>
        </cx:txData>
      </cx:tx>
      <cx:txPr>
        <a:bodyPr spcFirstLastPara="1" vertOverflow="ellipsis" horzOverflow="overflow" wrap="square" lIns="0" tIns="0" rIns="0" bIns="0" anchor="ctr" anchorCtr="1"/>
        <a:lstStyle/>
        <a:p>
          <a:pPr algn="ctr" rtl="0">
            <a:defRPr/>
          </a:pPr>
          <a:r>
            <a:rPr lang="fr-FR" sz="1400" b="0" i="0" u="none" strike="noStrike" baseline="0">
              <a:solidFill>
                <a:sysClr val="windowText" lastClr="000000">
                  <a:lumMod val="65000"/>
                  <a:lumOff val="35000"/>
                </a:sysClr>
              </a:solidFill>
              <a:latin typeface="Calibri" panose="020F0502020204030204"/>
            </a:rPr>
            <a:t>Variation des charge nettes contrôlables hors OSP réelles N-1 / réelles N</a:t>
          </a:r>
        </a:p>
      </cx:txPr>
    </cx:title>
    <cx:plotArea>
      <cx:plotAreaRegion>
        <cx:series layoutId="waterfall" uniqueId="{4842E969-6A77-4EB3-BE14-C9517327B965}">
          <cx:dataPt idx="0">
            <cx:spPr>
              <a:solidFill>
                <a:srgbClr val="63CDEE"/>
              </a:solidFill>
            </cx:spPr>
          </cx:dataPt>
          <cx:dataPt idx="16">
            <cx:spPr>
              <a:solidFill>
                <a:srgbClr val="63CDEE"/>
              </a:solidFill>
            </cx:spPr>
          </cx:dataPt>
          <cx:dataId val="0"/>
          <cx:layoutPr>
            <cx:subtotals/>
          </cx:layoutPr>
        </cx:series>
      </cx:plotAreaRegion>
      <cx:axis id="0">
        <cx:catScaling gapWidth="0.5"/>
        <cx:tickLabels/>
      </cx:axis>
      <cx:axis id="1">
        <cx:valScaling/>
        <cx:majorGridlines/>
        <cx:tickLabels/>
      </cx:axis>
    </cx:plotArea>
    <cx:legend pos="b" align="ctr" overlay="0">
      <cx:txPr>
        <a:bodyPr spcFirstLastPara="1" vertOverflow="ellipsis" horzOverflow="overflow" wrap="square" lIns="0" tIns="0" rIns="0" bIns="0" anchor="ctr" anchorCtr="1"/>
        <a:lstStyle/>
        <a:p>
          <a:pPr algn="ctr" rtl="0">
            <a:defRPr/>
          </a:pPr>
          <a:endParaRPr lang="fr-FR" sz="900" b="0" i="0" u="none" strike="noStrike" baseline="0">
            <a:solidFill>
              <a:sysClr val="windowText" lastClr="000000">
                <a:lumMod val="65000"/>
                <a:lumOff val="35000"/>
              </a:sysClr>
            </a:solidFill>
            <a:latin typeface="Calibri" panose="020F0502020204030204"/>
          </a:endParaRPr>
        </a:p>
      </cx:txPr>
    </cx:legend>
  </cx:chart>
</cx:chartSpace>
</file>

<file path=xl/charts/chartEx6.xml><?xml version="1.0" encoding="utf-8"?>
<cx:chartSpace xmlns:a="http://schemas.openxmlformats.org/drawingml/2006/main" xmlns:r="http://schemas.openxmlformats.org/officeDocument/2006/relationships" xmlns:cx="http://schemas.microsoft.com/office/drawing/2014/chartex">
  <cx:chartData>
    <cx:data id="0">
      <cx:strDim type="cat">
        <cx:f>_xlchart.v1.10</cx:f>
      </cx:strDim>
      <cx:numDim type="val">
        <cx:f>_xlchart.v1.11</cx:f>
      </cx:numDim>
    </cx:data>
  </cx:chartData>
  <cx:chart>
    <cx:title pos="t" align="ctr" overlay="0">
      <cx:tx>
        <cx:rich>
          <a:bodyPr spcFirstLastPara="1" vertOverflow="ellipsis" horzOverflow="overflow" wrap="square" lIns="0" tIns="0" rIns="0" bIns="0" anchor="ctr" anchorCtr="1"/>
          <a:lstStyle/>
          <a:p>
            <a:pPr rtl="0"/>
            <a:r>
              <a:rPr lang="fr-FR" sz="1400" b="0" i="0" baseline="0">
                <a:effectLst/>
                <a:latin typeface="+mn-lt"/>
              </a:rPr>
              <a:t>Variation des charge nettes contrôlables OSP réelles N-1 / réelles N</a:t>
            </a:r>
            <a:endParaRPr lang="fr-BE" sz="1400">
              <a:effectLst/>
              <a:latin typeface="+mn-lt"/>
            </a:endParaRPr>
          </a:p>
        </cx:rich>
      </cx:tx>
    </cx:title>
    <cx:plotArea>
      <cx:plotAreaRegion>
        <cx:series layoutId="waterfall" uniqueId="{8AEBCB7A-552C-4CF6-A5D1-92FCB5CF6BA7}">
          <cx:dataLabels pos="outEnd">
            <cx:visibility seriesName="0" categoryName="0" value="1"/>
          </cx:dataLabels>
          <cx:dataId val="0"/>
          <cx:layoutPr>
            <cx:subtotals/>
          </cx:layoutPr>
        </cx:series>
      </cx:plotAreaRegion>
      <cx:axis id="0">
        <cx:catScaling gapWidth="0.5"/>
        <cx:tickLabels/>
      </cx:axis>
      <cx:axis id="1">
        <cx:valScaling/>
        <cx:majorGridlines/>
        <cx:tickLabels/>
      </cx:axis>
    </cx:plotArea>
    <cx:legend pos="t" align="ctr" overlay="0"/>
  </cx:chart>
</cx:chartSpace>
</file>

<file path=xl/charts/chartEx7.xml><?xml version="1.0" encoding="utf-8"?>
<cx:chartSpace xmlns:a="http://schemas.openxmlformats.org/drawingml/2006/main" xmlns:r="http://schemas.openxmlformats.org/officeDocument/2006/relationships" xmlns:cx="http://schemas.microsoft.com/office/drawing/2014/chartex">
  <cx:chartData>
    <cx:data id="0">
      <cx:strDim type="cat">
        <cx:f>_xlchart.v1.12</cx:f>
      </cx:strDim>
      <cx:numDim type="val">
        <cx:f>_xlchart.v1.13</cx:f>
      </cx:numDim>
    </cx:data>
  </cx:chartData>
  <cx:chart>
    <cx:title pos="t" align="ctr" overlay="0">
      <cx:tx>
        <cx:rich>
          <a:bodyPr spcFirstLastPara="1" vertOverflow="ellipsis" horzOverflow="overflow" wrap="square" lIns="0" tIns="0" rIns="0" bIns="0" anchor="ctr" anchorCtr="1"/>
          <a:lstStyle/>
          <a:p>
            <a:pPr rtl="0"/>
            <a:r>
              <a:rPr lang="fr-FR" sz="1400" b="0" i="0" baseline="0">
                <a:effectLst/>
                <a:latin typeface="+mn-lt"/>
              </a:rPr>
              <a:t>Variation du chiffre d'affaire réel N-1 / réel N</a:t>
            </a:r>
            <a:endParaRPr lang="fr-BE" sz="1400">
              <a:effectLst/>
              <a:latin typeface="+mn-lt"/>
            </a:endParaRPr>
          </a:p>
        </cx:rich>
      </cx:tx>
    </cx:title>
    <cx:plotArea>
      <cx:plotAreaRegion>
        <cx:series layoutId="waterfall" uniqueId="{63AE3536-D590-4429-B2D7-06DA4936DE3D}">
          <cx:dataPt idx="0">
            <cx:spPr>
              <a:solidFill>
                <a:srgbClr val="126F7D">
                  <a:lumMod val="40000"/>
                  <a:lumOff val="60000"/>
                </a:srgbClr>
              </a:solidFill>
            </cx:spPr>
          </cx:dataPt>
          <cx:dataPt idx="9">
            <cx:spPr>
              <a:solidFill>
                <a:srgbClr val="126F7D">
                  <a:lumMod val="60000"/>
                  <a:lumOff val="40000"/>
                </a:srgbClr>
              </a:solidFill>
            </cx:spPr>
          </cx:dataPt>
          <cx:dataLabels pos="outEnd">
            <cx:visibility seriesName="0" categoryName="0" value="1"/>
          </cx:dataLabels>
          <cx:dataId val="0"/>
          <cx:layoutPr>
            <cx:subtotals/>
          </cx:layoutPr>
        </cx:series>
      </cx:plotAreaRegion>
      <cx:axis id="0">
        <cx:catScaling gapWidth="0.5"/>
        <cx:tickLabels/>
      </cx:axis>
      <cx:axis id="1">
        <cx:valScaling/>
        <cx:majorGridlines/>
        <cx:tickLabels/>
      </cx:axis>
    </cx:plotArea>
    <cx:legend pos="b" align="ctr" overlay="0"/>
  </cx:chart>
</cx:chartSpace>
</file>

<file path=xl/charts/chartEx8.xml><?xml version="1.0" encoding="utf-8"?>
<cx:chartSpace xmlns:a="http://schemas.openxmlformats.org/drawingml/2006/main" xmlns:r="http://schemas.openxmlformats.org/officeDocument/2006/relationships" xmlns:cx="http://schemas.microsoft.com/office/drawing/2014/chartex">
  <cx:chartData>
    <cx:data id="0">
      <cx:strDim type="cat">
        <cx:f>_xlchart.v1.14</cx:f>
      </cx:strDim>
      <cx:numDim type="val">
        <cx:f>_xlchart.v1.15</cx:f>
      </cx:numDim>
    </cx:data>
  </cx:chartData>
  <cx:chart>
    <cx:title pos="t" align="ctr" overlay="0">
      <cx:tx>
        <cx:txData>
          <cx:v>Evolution de la Base d'Actifs Régulés (réel N-1 / réel N)</cx:v>
        </cx:txData>
      </cx:tx>
      <cx:txPr>
        <a:bodyPr spcFirstLastPara="1" vertOverflow="ellipsis" horzOverflow="overflow" wrap="square" lIns="0" tIns="0" rIns="0" bIns="0" anchor="ctr" anchorCtr="1"/>
        <a:lstStyle/>
        <a:p>
          <a:pPr algn="ctr" rtl="0">
            <a:defRPr/>
          </a:pPr>
          <a:r>
            <a:rPr lang="fr-FR" sz="1400" b="0" i="0" u="none" strike="noStrike" baseline="0">
              <a:solidFill>
                <a:sysClr val="windowText" lastClr="000000">
                  <a:lumMod val="65000"/>
                  <a:lumOff val="35000"/>
                </a:sysClr>
              </a:solidFill>
              <a:latin typeface="Calibri" panose="020F0502020204030204"/>
            </a:rPr>
            <a:t>Evolution de la Base d'Actifs Régulés (réel N-1 / réel N)</a:t>
          </a:r>
        </a:p>
      </cx:txPr>
    </cx:title>
    <cx:plotArea>
      <cx:plotAreaRegion>
        <cx:series layoutId="waterfall" uniqueId="{36BAADE7-5374-4AD1-9F93-286A593C5B12}">
          <cx:dataPt idx="0">
            <cx:spPr>
              <a:solidFill>
                <a:srgbClr val="63CDEE"/>
              </a:solidFill>
            </cx:spPr>
          </cx:dataPt>
          <cx:dataPt idx="8">
            <cx:spPr>
              <a:solidFill>
                <a:srgbClr val="63CDEE"/>
              </a:solidFill>
            </cx:spPr>
          </cx:dataPt>
          <cx:dataLabels pos="outEnd">
            <cx:visibility seriesName="0" categoryName="0" value="1"/>
          </cx:dataLabels>
          <cx:dataId val="0"/>
          <cx:layoutPr>
            <cx:subtotals/>
          </cx:layoutPr>
        </cx:series>
      </cx:plotAreaRegion>
      <cx:axis id="0">
        <cx:catScaling gapWidth="0.5"/>
        <cx:tickLabels/>
      </cx:axis>
      <cx:axis id="1">
        <cx:valScaling/>
        <cx:majorGridlines/>
        <cx:tickLabels/>
      </cx:axis>
    </cx:plotArea>
    <cx:legend pos="b" align="ctr" overlay="0"/>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2.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3.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4.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microsoft.com/office/2014/relationships/chartEx" Target="../charts/chartEx2.xml"/><Relationship Id="rId1" Type="http://schemas.microsoft.com/office/2014/relationships/chartEx" Target="../charts/chartEx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microsoft.com/office/2014/relationships/chartEx" Target="../charts/chartEx4.xml"/><Relationship Id="rId1" Type="http://schemas.microsoft.com/office/2014/relationships/chartEx" Target="../charts/chartEx3.xml"/></Relationships>
</file>

<file path=xl/drawings/_rels/drawing6.xml.rels><?xml version="1.0" encoding="UTF-8" standalone="yes"?>
<Relationships xmlns="http://schemas.openxmlformats.org/package/2006/relationships"><Relationship Id="rId2" Type="http://schemas.microsoft.com/office/2014/relationships/chartEx" Target="../charts/chartEx6.xml"/><Relationship Id="rId1" Type="http://schemas.microsoft.com/office/2014/relationships/chartEx" Target="../charts/chartEx5.xml"/></Relationships>
</file>

<file path=xl/drawings/_rels/drawing7.xml.rels><?xml version="1.0" encoding="UTF-8" standalone="yes"?>
<Relationships xmlns="http://schemas.openxmlformats.org/package/2006/relationships"><Relationship Id="rId1" Type="http://schemas.microsoft.com/office/2014/relationships/chartEx" Target="../charts/chartEx7.xml"/></Relationships>
</file>

<file path=xl/drawings/_rels/drawing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microsoft.com/office/2014/relationships/chartEx" Target="../charts/chartEx8.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1</xdr:row>
      <xdr:rowOff>19050</xdr:rowOff>
    </xdr:from>
    <xdr:to>
      <xdr:col>2</xdr:col>
      <xdr:colOff>234068</xdr:colOff>
      <xdr:row>4</xdr:row>
      <xdr:rowOff>53388</xdr:rowOff>
    </xdr:to>
    <xdr:pic>
      <xdr:nvPicPr>
        <xdr:cNvPr id="3" name="Image 2">
          <a:extLst>
            <a:ext uri="{FF2B5EF4-FFF2-40B4-BE49-F238E27FC236}">
              <a16:creationId xmlns:a16="http://schemas.microsoft.com/office/drawing/2014/main" id="{1AD026C4-F388-453A-8919-FACD7A8F98A2}"/>
            </a:ext>
          </a:extLst>
        </xdr:cNvPr>
        <xdr:cNvPicPr>
          <a:picLocks noChangeAspect="1"/>
        </xdr:cNvPicPr>
      </xdr:nvPicPr>
      <xdr:blipFill>
        <a:blip xmlns:r="http://schemas.openxmlformats.org/officeDocument/2006/relationships" r:embed="rId1"/>
        <a:stretch>
          <a:fillRect/>
        </a:stretch>
      </xdr:blipFill>
      <xdr:spPr>
        <a:xfrm>
          <a:off x="123825" y="190500"/>
          <a:ext cx="1548518" cy="5486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492125</xdr:colOff>
      <xdr:row>50</xdr:row>
      <xdr:rowOff>123825</xdr:rowOff>
    </xdr:from>
    <xdr:to>
      <xdr:col>13</xdr:col>
      <xdr:colOff>368300</xdr:colOff>
      <xdr:row>75</xdr:row>
      <xdr:rowOff>38100</xdr:rowOff>
    </xdr:to>
    <xdr:graphicFrame macro="">
      <xdr:nvGraphicFramePr>
        <xdr:cNvPr id="2" name="Graphique 1">
          <a:extLst>
            <a:ext uri="{FF2B5EF4-FFF2-40B4-BE49-F238E27FC236}">
              <a16:creationId xmlns:a16="http://schemas.microsoft.com/office/drawing/2014/main" id="{3D5FE27E-4ABC-4298-98F2-5658116555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476250</xdr:colOff>
      <xdr:row>75</xdr:row>
      <xdr:rowOff>71437</xdr:rowOff>
    </xdr:from>
    <xdr:to>
      <xdr:col>13</xdr:col>
      <xdr:colOff>352425</xdr:colOff>
      <xdr:row>94</xdr:row>
      <xdr:rowOff>71438</xdr:rowOff>
    </xdr:to>
    <xdr:graphicFrame macro="">
      <xdr:nvGraphicFramePr>
        <xdr:cNvPr id="3" name="Graphique 2">
          <a:extLst>
            <a:ext uri="{FF2B5EF4-FFF2-40B4-BE49-F238E27FC236}">
              <a16:creationId xmlns:a16="http://schemas.microsoft.com/office/drawing/2014/main" id="{9DF4C8FD-3E67-4F16-9A08-1BA107ADFA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195262</xdr:colOff>
      <xdr:row>3</xdr:row>
      <xdr:rowOff>126999</xdr:rowOff>
    </xdr:from>
    <xdr:to>
      <xdr:col>7</xdr:col>
      <xdr:colOff>866775</xdr:colOff>
      <xdr:row>16</xdr:row>
      <xdr:rowOff>142874</xdr:rowOff>
    </xdr:to>
    <mc:AlternateContent xmlns:mc="http://schemas.openxmlformats.org/markup-compatibility/2006">
      <mc:Choice xmlns:cx1="http://schemas.microsoft.com/office/drawing/2015/9/8/chartex" Requires="cx1">
        <xdr:graphicFrame macro="">
          <xdr:nvGraphicFramePr>
            <xdr:cNvPr id="2" name="Graphique 1">
              <a:extLst>
                <a:ext uri="{FF2B5EF4-FFF2-40B4-BE49-F238E27FC236}">
                  <a16:creationId xmlns:a16="http://schemas.microsoft.com/office/drawing/2014/main" id="{E4EFADBD-44D5-4AC0-B491-C7505DD9A125}"/>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5910262" y="755649"/>
              <a:ext cx="6510338" cy="2530475"/>
            </a:xfrm>
            <a:prstGeom prst="rect">
              <a:avLst/>
            </a:prstGeom>
            <a:solidFill>
              <a:prstClr val="white"/>
            </a:solidFill>
            <a:ln w="1">
              <a:solidFill>
                <a:prstClr val="green"/>
              </a:solidFill>
            </a:ln>
          </xdr:spPr>
          <xdr:txBody>
            <a:bodyPr vertOverflow="clip" horzOverflow="clip"/>
            <a:lstStyle/>
            <a:p>
              <a:r>
                <a:rPr lang="fr-BE"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twoCellAnchor>
    <xdr:from>
      <xdr:col>3</xdr:col>
      <xdr:colOff>202670</xdr:colOff>
      <xdr:row>17</xdr:row>
      <xdr:rowOff>67204</xdr:rowOff>
    </xdr:from>
    <xdr:to>
      <xdr:col>7</xdr:col>
      <xdr:colOff>864658</xdr:colOff>
      <xdr:row>29</xdr:row>
      <xdr:rowOff>10583</xdr:rowOff>
    </xdr:to>
    <mc:AlternateContent xmlns:mc="http://schemas.openxmlformats.org/markup-compatibility/2006">
      <mc:Choice xmlns:cx1="http://schemas.microsoft.com/office/drawing/2015/9/8/chartex" Requires="cx1">
        <xdr:graphicFrame macro="">
          <xdr:nvGraphicFramePr>
            <xdr:cNvPr id="3" name="Graphique 2">
              <a:extLst>
                <a:ext uri="{FF2B5EF4-FFF2-40B4-BE49-F238E27FC236}">
                  <a16:creationId xmlns:a16="http://schemas.microsoft.com/office/drawing/2014/main" id="{FD059AA2-724F-420B-9DCA-513B83A582E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5917670" y="3381904"/>
              <a:ext cx="6500813" cy="2515129"/>
            </a:xfrm>
            <a:prstGeom prst="rect">
              <a:avLst/>
            </a:prstGeom>
            <a:solidFill>
              <a:prstClr val="white"/>
            </a:solidFill>
            <a:ln w="1">
              <a:solidFill>
                <a:prstClr val="green"/>
              </a:solidFill>
            </a:ln>
          </xdr:spPr>
          <xdr:txBody>
            <a:bodyPr vertOverflow="clip" horzOverflow="clip"/>
            <a:lstStyle/>
            <a:p>
              <a:r>
                <a:rPr lang="fr-BE"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xdr:from>
      <xdr:col>9</xdr:col>
      <xdr:colOff>466725</xdr:colOff>
      <xdr:row>0</xdr:row>
      <xdr:rowOff>133350</xdr:rowOff>
    </xdr:from>
    <xdr:to>
      <xdr:col>18</xdr:col>
      <xdr:colOff>457200</xdr:colOff>
      <xdr:row>17</xdr:row>
      <xdr:rowOff>4764</xdr:rowOff>
    </xdr:to>
    <xdr:graphicFrame macro="">
      <xdr:nvGraphicFramePr>
        <xdr:cNvPr id="2" name="Graphique 1">
          <a:extLst>
            <a:ext uri="{FF2B5EF4-FFF2-40B4-BE49-F238E27FC236}">
              <a16:creationId xmlns:a16="http://schemas.microsoft.com/office/drawing/2014/main" id="{5EC9BF33-DC30-4FCB-85C8-F3C8E32631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504824</xdr:colOff>
      <xdr:row>36</xdr:row>
      <xdr:rowOff>142875</xdr:rowOff>
    </xdr:from>
    <xdr:to>
      <xdr:col>18</xdr:col>
      <xdr:colOff>533399</xdr:colOff>
      <xdr:row>55</xdr:row>
      <xdr:rowOff>61913</xdr:rowOff>
    </xdr:to>
    <xdr:graphicFrame macro="">
      <xdr:nvGraphicFramePr>
        <xdr:cNvPr id="4" name="Graphique 3">
          <a:extLst>
            <a:ext uri="{FF2B5EF4-FFF2-40B4-BE49-F238E27FC236}">
              <a16:creationId xmlns:a16="http://schemas.microsoft.com/office/drawing/2014/main" id="{BAC56093-5382-4563-8DC0-CBAA60074F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447675</xdr:colOff>
      <xdr:row>17</xdr:row>
      <xdr:rowOff>95250</xdr:rowOff>
    </xdr:from>
    <xdr:to>
      <xdr:col>18</xdr:col>
      <xdr:colOff>438150</xdr:colOff>
      <xdr:row>36</xdr:row>
      <xdr:rowOff>4764</xdr:rowOff>
    </xdr:to>
    <xdr:graphicFrame macro="">
      <xdr:nvGraphicFramePr>
        <xdr:cNvPr id="3" name="Graphique 2">
          <a:extLst>
            <a:ext uri="{FF2B5EF4-FFF2-40B4-BE49-F238E27FC236}">
              <a16:creationId xmlns:a16="http://schemas.microsoft.com/office/drawing/2014/main" id="{F031C22F-AAD5-48BA-9BDB-335E8EDCEB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533400</xdr:colOff>
      <xdr:row>3</xdr:row>
      <xdr:rowOff>133349</xdr:rowOff>
    </xdr:from>
    <xdr:to>
      <xdr:col>8</xdr:col>
      <xdr:colOff>466724</xdr:colOff>
      <xdr:row>31</xdr:row>
      <xdr:rowOff>38100</xdr:rowOff>
    </xdr:to>
    <mc:AlternateContent xmlns:mc="http://schemas.openxmlformats.org/markup-compatibility/2006">
      <mc:Choice xmlns:cx1="http://schemas.microsoft.com/office/drawing/2015/9/8/chartex" Requires="cx1">
        <xdr:graphicFrame macro="">
          <xdr:nvGraphicFramePr>
            <xdr:cNvPr id="2" name="Graphique 1">
              <a:extLst>
                <a:ext uri="{FF2B5EF4-FFF2-40B4-BE49-F238E27FC236}">
                  <a16:creationId xmlns:a16="http://schemas.microsoft.com/office/drawing/2014/main" id="{53965DA8-9227-42D4-A4D5-3D58B042B83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6248400" y="761999"/>
              <a:ext cx="7810499" cy="4991101"/>
            </a:xfrm>
            <a:prstGeom prst="rect">
              <a:avLst/>
            </a:prstGeom>
            <a:solidFill>
              <a:prstClr val="white"/>
            </a:solidFill>
            <a:ln w="1">
              <a:solidFill>
                <a:prstClr val="green"/>
              </a:solidFill>
            </a:ln>
          </xdr:spPr>
          <xdr:txBody>
            <a:bodyPr vertOverflow="clip" horzOverflow="clip"/>
            <a:lstStyle/>
            <a:p>
              <a:r>
                <a:rPr lang="fr-BE"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twoCellAnchor>
    <xdr:from>
      <xdr:col>2</xdr:col>
      <xdr:colOff>709611</xdr:colOff>
      <xdr:row>32</xdr:row>
      <xdr:rowOff>71436</xdr:rowOff>
    </xdr:from>
    <xdr:to>
      <xdr:col>8</xdr:col>
      <xdr:colOff>19049</xdr:colOff>
      <xdr:row>54</xdr:row>
      <xdr:rowOff>57149</xdr:rowOff>
    </xdr:to>
    <mc:AlternateContent xmlns:mc="http://schemas.openxmlformats.org/markup-compatibility/2006">
      <mc:Choice xmlns:cx1="http://schemas.microsoft.com/office/drawing/2015/9/8/chartex" Requires="cx1">
        <xdr:graphicFrame macro="">
          <xdr:nvGraphicFramePr>
            <xdr:cNvPr id="3" name="Graphique 2">
              <a:extLst>
                <a:ext uri="{FF2B5EF4-FFF2-40B4-BE49-F238E27FC236}">
                  <a16:creationId xmlns:a16="http://schemas.microsoft.com/office/drawing/2014/main" id="{FD4ED9B9-A25F-4478-A514-0E9B935271A5}"/>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6424611" y="5957886"/>
              <a:ext cx="7186613" cy="3757613"/>
            </a:xfrm>
            <a:prstGeom prst="rect">
              <a:avLst/>
            </a:prstGeom>
            <a:solidFill>
              <a:prstClr val="white"/>
            </a:solidFill>
            <a:ln w="1">
              <a:solidFill>
                <a:prstClr val="green"/>
              </a:solidFill>
            </a:ln>
          </xdr:spPr>
          <xdr:txBody>
            <a:bodyPr vertOverflow="clip" horzOverflow="clip"/>
            <a:lstStyle/>
            <a:p>
              <a:r>
                <a:rPr lang="fr-BE"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wsDr>
</file>

<file path=xl/drawings/drawing6.xml><?xml version="1.0" encoding="utf-8"?>
<xdr:wsDr xmlns:xdr="http://schemas.openxmlformats.org/drawingml/2006/spreadsheetDrawing" xmlns:a="http://schemas.openxmlformats.org/drawingml/2006/main">
  <xdr:twoCellAnchor>
    <xdr:from>
      <xdr:col>2</xdr:col>
      <xdr:colOff>533400</xdr:colOff>
      <xdr:row>3</xdr:row>
      <xdr:rowOff>133349</xdr:rowOff>
    </xdr:from>
    <xdr:to>
      <xdr:col>6</xdr:col>
      <xdr:colOff>0</xdr:colOff>
      <xdr:row>18</xdr:row>
      <xdr:rowOff>133350</xdr:rowOff>
    </xdr:to>
    <mc:AlternateContent xmlns:mc="http://schemas.openxmlformats.org/markup-compatibility/2006">
      <mc:Choice xmlns:cx1="http://schemas.microsoft.com/office/drawing/2015/9/8/chartex" Requires="cx1">
        <xdr:graphicFrame macro="">
          <xdr:nvGraphicFramePr>
            <xdr:cNvPr id="2" name="Graphique 1">
              <a:extLst>
                <a:ext uri="{FF2B5EF4-FFF2-40B4-BE49-F238E27FC236}">
                  <a16:creationId xmlns:a16="http://schemas.microsoft.com/office/drawing/2014/main" id="{566AD58F-C0A4-4054-AA63-E0551EC9C893}"/>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6248400" y="761999"/>
              <a:ext cx="5305425" cy="2857501"/>
            </a:xfrm>
            <a:prstGeom prst="rect">
              <a:avLst/>
            </a:prstGeom>
            <a:solidFill>
              <a:prstClr val="white"/>
            </a:solidFill>
            <a:ln w="1">
              <a:solidFill>
                <a:prstClr val="green"/>
              </a:solidFill>
            </a:ln>
          </xdr:spPr>
          <xdr:txBody>
            <a:bodyPr vertOverflow="clip" horzOverflow="clip"/>
            <a:lstStyle/>
            <a:p>
              <a:r>
                <a:rPr lang="fr-BE"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twoCellAnchor>
    <xdr:from>
      <xdr:col>2</xdr:col>
      <xdr:colOff>533400</xdr:colOff>
      <xdr:row>19</xdr:row>
      <xdr:rowOff>138111</xdr:rowOff>
    </xdr:from>
    <xdr:to>
      <xdr:col>5</xdr:col>
      <xdr:colOff>1000125</xdr:colOff>
      <xdr:row>33</xdr:row>
      <xdr:rowOff>57150</xdr:rowOff>
    </xdr:to>
    <mc:AlternateContent xmlns:mc="http://schemas.openxmlformats.org/markup-compatibility/2006">
      <mc:Choice xmlns:cx1="http://schemas.microsoft.com/office/drawing/2015/9/8/chartex" Requires="cx1">
        <xdr:graphicFrame macro="">
          <xdr:nvGraphicFramePr>
            <xdr:cNvPr id="3" name="Graphique 2">
              <a:extLst>
                <a:ext uri="{FF2B5EF4-FFF2-40B4-BE49-F238E27FC236}">
                  <a16:creationId xmlns:a16="http://schemas.microsoft.com/office/drawing/2014/main" id="{17857081-A89B-4287-A146-8780859326A5}"/>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6248400" y="3795711"/>
              <a:ext cx="5286375" cy="2833689"/>
            </a:xfrm>
            <a:prstGeom prst="rect">
              <a:avLst/>
            </a:prstGeom>
            <a:solidFill>
              <a:prstClr val="white"/>
            </a:solidFill>
            <a:ln w="1">
              <a:solidFill>
                <a:prstClr val="green"/>
              </a:solidFill>
            </a:ln>
          </xdr:spPr>
          <xdr:txBody>
            <a:bodyPr vertOverflow="clip" horzOverflow="clip"/>
            <a:lstStyle/>
            <a:p>
              <a:r>
                <a:rPr lang="fr-BE"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wsDr>
</file>

<file path=xl/drawings/drawing7.xml><?xml version="1.0" encoding="utf-8"?>
<xdr:wsDr xmlns:xdr="http://schemas.openxmlformats.org/drawingml/2006/spreadsheetDrawing" xmlns:a="http://schemas.openxmlformats.org/drawingml/2006/main">
  <xdr:twoCellAnchor>
    <xdr:from>
      <xdr:col>2</xdr:col>
      <xdr:colOff>195262</xdr:colOff>
      <xdr:row>3</xdr:row>
      <xdr:rowOff>126999</xdr:rowOff>
    </xdr:from>
    <xdr:to>
      <xdr:col>6</xdr:col>
      <xdr:colOff>866775</xdr:colOff>
      <xdr:row>17</xdr:row>
      <xdr:rowOff>142874</xdr:rowOff>
    </xdr:to>
    <mc:AlternateContent xmlns:mc="http://schemas.openxmlformats.org/markup-compatibility/2006">
      <mc:Choice xmlns:cx1="http://schemas.microsoft.com/office/drawing/2015/9/8/chartex" Requires="cx1">
        <xdr:graphicFrame macro="">
          <xdr:nvGraphicFramePr>
            <xdr:cNvPr id="2" name="Graphique 1">
              <a:extLst>
                <a:ext uri="{FF2B5EF4-FFF2-40B4-BE49-F238E27FC236}">
                  <a16:creationId xmlns:a16="http://schemas.microsoft.com/office/drawing/2014/main" id="{C593AEEF-87BC-47EA-818F-EBEE5969EF71}"/>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5910262" y="755649"/>
              <a:ext cx="6510338" cy="2530475"/>
            </a:xfrm>
            <a:prstGeom prst="rect">
              <a:avLst/>
            </a:prstGeom>
            <a:solidFill>
              <a:prstClr val="white"/>
            </a:solidFill>
            <a:ln w="1">
              <a:solidFill>
                <a:prstClr val="green"/>
              </a:solidFill>
            </a:ln>
          </xdr:spPr>
          <xdr:txBody>
            <a:bodyPr vertOverflow="clip" horzOverflow="clip"/>
            <a:lstStyle/>
            <a:p>
              <a:r>
                <a:rPr lang="fr-BE"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128587</xdr:colOff>
      <xdr:row>31</xdr:row>
      <xdr:rowOff>52386</xdr:rowOff>
    </xdr:from>
    <xdr:to>
      <xdr:col>6</xdr:col>
      <xdr:colOff>152400</xdr:colOff>
      <xdr:row>57</xdr:row>
      <xdr:rowOff>76200</xdr:rowOff>
    </xdr:to>
    <mc:AlternateContent xmlns:mc="http://schemas.openxmlformats.org/markup-compatibility/2006">
      <mc:Choice xmlns:cx1="http://schemas.microsoft.com/office/drawing/2015/9/8/chartex" Requires="cx1">
        <xdr:graphicFrame macro="">
          <xdr:nvGraphicFramePr>
            <xdr:cNvPr id="2" name="Graphique 1">
              <a:extLst>
                <a:ext uri="{FF2B5EF4-FFF2-40B4-BE49-F238E27FC236}">
                  <a16:creationId xmlns:a16="http://schemas.microsoft.com/office/drawing/2014/main" id="{A955439F-2904-4EC3-AB83-77978D9913B8}"/>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128587" y="5595936"/>
              <a:ext cx="6215063" cy="4481514"/>
            </a:xfrm>
            <a:prstGeom prst="rect">
              <a:avLst/>
            </a:prstGeom>
            <a:solidFill>
              <a:prstClr val="white"/>
            </a:solidFill>
            <a:ln w="1">
              <a:solidFill>
                <a:prstClr val="green"/>
              </a:solidFill>
            </a:ln>
          </xdr:spPr>
          <xdr:txBody>
            <a:bodyPr vertOverflow="clip" horzOverflow="clip"/>
            <a:lstStyle/>
            <a:p>
              <a:r>
                <a:rPr lang="fr-BE"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twoCellAnchor>
    <xdr:from>
      <xdr:col>6</xdr:col>
      <xdr:colOff>381000</xdr:colOff>
      <xdr:row>31</xdr:row>
      <xdr:rowOff>14286</xdr:rowOff>
    </xdr:from>
    <xdr:to>
      <xdr:col>14</xdr:col>
      <xdr:colOff>600076</xdr:colOff>
      <xdr:row>57</xdr:row>
      <xdr:rowOff>66675</xdr:rowOff>
    </xdr:to>
    <xdr:graphicFrame macro="">
      <xdr:nvGraphicFramePr>
        <xdr:cNvPr id="3" name="Graphique 2">
          <a:extLst>
            <a:ext uri="{FF2B5EF4-FFF2-40B4-BE49-F238E27FC236}">
              <a16:creationId xmlns:a16="http://schemas.microsoft.com/office/drawing/2014/main" id="{8BA8F4E3-18FF-407E-B722-244FC6C046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666750</xdr:colOff>
      <xdr:row>60</xdr:row>
      <xdr:rowOff>152400</xdr:rowOff>
    </xdr:from>
    <xdr:to>
      <xdr:col>14</xdr:col>
      <xdr:colOff>590550</xdr:colOff>
      <xdr:row>85</xdr:row>
      <xdr:rowOff>95250</xdr:rowOff>
    </xdr:to>
    <xdr:graphicFrame macro="">
      <xdr:nvGraphicFramePr>
        <xdr:cNvPr id="4" name="Graphique 3">
          <a:extLst>
            <a:ext uri="{FF2B5EF4-FFF2-40B4-BE49-F238E27FC236}">
              <a16:creationId xmlns:a16="http://schemas.microsoft.com/office/drawing/2014/main" id="{B07587A6-C326-4E64-B972-49616444FB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28575</xdr:colOff>
      <xdr:row>89</xdr:row>
      <xdr:rowOff>114300</xdr:rowOff>
    </xdr:from>
    <xdr:to>
      <xdr:col>13</xdr:col>
      <xdr:colOff>209550</xdr:colOff>
      <xdr:row>108</xdr:row>
      <xdr:rowOff>9525</xdr:rowOff>
    </xdr:to>
    <xdr:graphicFrame macro="">
      <xdr:nvGraphicFramePr>
        <xdr:cNvPr id="5" name="Graphique 4">
          <a:extLst>
            <a:ext uri="{FF2B5EF4-FFF2-40B4-BE49-F238E27FC236}">
              <a16:creationId xmlns:a16="http://schemas.microsoft.com/office/drawing/2014/main" id="{68D1007D-10DB-4872-9CC1-FA6DBC3912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CWAPE">
      <a:dk1>
        <a:sysClr val="windowText" lastClr="000000"/>
      </a:dk1>
      <a:lt1>
        <a:sysClr val="window" lastClr="FFFFFF"/>
      </a:lt1>
      <a:dk2>
        <a:srgbClr val="000000"/>
      </a:dk2>
      <a:lt2>
        <a:srgbClr val="EEECE1"/>
      </a:lt2>
      <a:accent1>
        <a:srgbClr val="343B86"/>
      </a:accent1>
      <a:accent2>
        <a:srgbClr val="126F7D"/>
      </a:accent2>
      <a:accent3>
        <a:srgbClr val="63CDEE"/>
      </a:accent3>
      <a:accent4>
        <a:srgbClr val="C66028"/>
      </a:accent4>
      <a:accent5>
        <a:srgbClr val="786860"/>
      </a:accent5>
      <a:accent6>
        <a:srgbClr val="FFE39C"/>
      </a:accent6>
      <a:hlink>
        <a:srgbClr val="ED1A3B"/>
      </a:hlink>
      <a:folHlink>
        <a:srgbClr val="2EB0A4"/>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8.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3"/>
  <sheetViews>
    <sheetView zoomScaleNormal="100" workbookViewId="0">
      <selection activeCell="C11" sqref="C11"/>
    </sheetView>
  </sheetViews>
  <sheetFormatPr baseColWidth="10" defaultColWidth="12" defaultRowHeight="12.75" x14ac:dyDescent="0.2"/>
  <cols>
    <col min="1" max="1" width="25.5" style="260" customWidth="1"/>
    <col min="2" max="2" width="29.6640625" style="261" customWidth="1"/>
    <col min="3" max="3" width="145.83203125" style="261" customWidth="1"/>
    <col min="4" max="4" width="6" style="260" customWidth="1"/>
    <col min="5" max="11" width="12" style="261" customWidth="1"/>
    <col min="12" max="16384" width="12" style="261"/>
  </cols>
  <sheetData>
    <row r="1" spans="1:4" ht="15" x14ac:dyDescent="0.3">
      <c r="A1" s="78" t="s">
        <v>33</v>
      </c>
      <c r="B1" s="49"/>
      <c r="C1" s="55"/>
    </row>
    <row r="2" spans="1:4" ht="14.25" x14ac:dyDescent="0.3">
      <c r="A2" s="55"/>
      <c r="B2" s="49"/>
      <c r="C2" s="55"/>
    </row>
    <row r="3" spans="1:4" ht="21" x14ac:dyDescent="0.35">
      <c r="A3" s="732" t="s">
        <v>583</v>
      </c>
      <c r="B3" s="732"/>
      <c r="C3" s="732"/>
    </row>
    <row r="4" spans="1:4" ht="14.25" x14ac:dyDescent="0.3">
      <c r="A4" s="262"/>
      <c r="B4" s="263"/>
      <c r="C4" s="85"/>
    </row>
    <row r="5" spans="1:4" ht="13.5" x14ac:dyDescent="0.2">
      <c r="A5" s="264" t="s">
        <v>541</v>
      </c>
      <c r="B5" s="265" t="s">
        <v>542</v>
      </c>
      <c r="C5" s="266" t="s">
        <v>543</v>
      </c>
    </row>
    <row r="6" spans="1:4" ht="14.25" x14ac:dyDescent="0.3">
      <c r="A6" s="2"/>
      <c r="B6" s="2"/>
      <c r="C6" s="2"/>
    </row>
    <row r="7" spans="1:4" s="538" customFormat="1" ht="35.1" customHeight="1" x14ac:dyDescent="0.3">
      <c r="A7" s="535" t="s">
        <v>544</v>
      </c>
      <c r="B7" s="535" t="s">
        <v>545</v>
      </c>
      <c r="C7" s="536" t="s">
        <v>546</v>
      </c>
      <c r="D7" s="537"/>
    </row>
    <row r="8" spans="1:4" s="538" customFormat="1" ht="35.1" customHeight="1" x14ac:dyDescent="0.3">
      <c r="A8" s="535" t="s">
        <v>547</v>
      </c>
      <c r="B8" s="535" t="s">
        <v>545</v>
      </c>
      <c r="C8" s="536" t="s">
        <v>548</v>
      </c>
      <c r="D8" s="537"/>
    </row>
    <row r="9" spans="1:4" s="538" customFormat="1" ht="35.1" customHeight="1" x14ac:dyDescent="0.3">
      <c r="A9" s="535" t="s">
        <v>549</v>
      </c>
      <c r="B9" s="535" t="s">
        <v>545</v>
      </c>
      <c r="C9" s="536" t="s">
        <v>550</v>
      </c>
      <c r="D9" s="537"/>
    </row>
    <row r="10" spans="1:4" s="538" customFormat="1" ht="35.1" customHeight="1" x14ac:dyDescent="0.3">
      <c r="A10" s="535" t="s">
        <v>551</v>
      </c>
      <c r="B10" s="535" t="s">
        <v>545</v>
      </c>
      <c r="C10" s="536" t="s">
        <v>552</v>
      </c>
      <c r="D10" s="537"/>
    </row>
    <row r="11" spans="1:4" s="538" customFormat="1" ht="35.1" customHeight="1" x14ac:dyDescent="0.3">
      <c r="A11" s="535" t="s">
        <v>553</v>
      </c>
      <c r="B11" s="535" t="s">
        <v>545</v>
      </c>
      <c r="C11" s="536" t="s">
        <v>554</v>
      </c>
      <c r="D11" s="537"/>
    </row>
    <row r="12" spans="1:4" s="538" customFormat="1" ht="35.1" customHeight="1" x14ac:dyDescent="0.3">
      <c r="A12" s="535" t="s">
        <v>555</v>
      </c>
      <c r="B12" s="535" t="s">
        <v>545</v>
      </c>
      <c r="C12" s="536" t="s">
        <v>556</v>
      </c>
      <c r="D12" s="537"/>
    </row>
    <row r="13" spans="1:4" s="538" customFormat="1" ht="35.1" customHeight="1" x14ac:dyDescent="0.3">
      <c r="A13" s="535" t="s">
        <v>557</v>
      </c>
      <c r="B13" s="535" t="s">
        <v>545</v>
      </c>
      <c r="C13" s="536" t="s">
        <v>558</v>
      </c>
      <c r="D13" s="537"/>
    </row>
    <row r="14" spans="1:4" s="538" customFormat="1" ht="35.1" customHeight="1" x14ac:dyDescent="0.3">
      <c r="A14" s="535" t="s">
        <v>559</v>
      </c>
      <c r="B14" s="535" t="s">
        <v>545</v>
      </c>
      <c r="C14" s="536" t="s">
        <v>561</v>
      </c>
      <c r="D14" s="537"/>
    </row>
    <row r="15" spans="1:4" s="538" customFormat="1" ht="35.1" customHeight="1" x14ac:dyDescent="0.3">
      <c r="A15" s="535" t="s">
        <v>560</v>
      </c>
      <c r="B15" s="535" t="s">
        <v>545</v>
      </c>
      <c r="C15" s="536" t="s">
        <v>563</v>
      </c>
      <c r="D15" s="537"/>
    </row>
    <row r="16" spans="1:4" s="538" customFormat="1" ht="54" x14ac:dyDescent="0.3">
      <c r="A16" s="535" t="s">
        <v>562</v>
      </c>
      <c r="B16" s="535" t="s">
        <v>692</v>
      </c>
      <c r="C16" s="536" t="s">
        <v>871</v>
      </c>
      <c r="D16" s="707"/>
    </row>
    <row r="17" spans="1:4" s="538" customFormat="1" ht="94.5" x14ac:dyDescent="0.3">
      <c r="A17" s="535" t="s">
        <v>564</v>
      </c>
      <c r="B17" s="535" t="s">
        <v>1222</v>
      </c>
      <c r="C17" s="536" t="s">
        <v>1223</v>
      </c>
      <c r="D17" s="537"/>
    </row>
    <row r="18" spans="1:4" s="538" customFormat="1" ht="54" x14ac:dyDescent="0.3">
      <c r="A18" s="535" t="s">
        <v>565</v>
      </c>
      <c r="B18" s="535" t="s">
        <v>693</v>
      </c>
      <c r="C18" s="536" t="s">
        <v>872</v>
      </c>
      <c r="D18" s="537"/>
    </row>
    <row r="19" spans="1:4" s="538" customFormat="1" ht="54" x14ac:dyDescent="0.3">
      <c r="A19" s="535" t="s">
        <v>566</v>
      </c>
      <c r="B19" s="535" t="s">
        <v>873</v>
      </c>
      <c r="C19" s="536" t="s">
        <v>874</v>
      </c>
      <c r="D19" s="537"/>
    </row>
    <row r="20" spans="1:4" s="538" customFormat="1" ht="35.1" customHeight="1" x14ac:dyDescent="0.3">
      <c r="A20" s="535" t="s">
        <v>572</v>
      </c>
      <c r="B20" s="535" t="s">
        <v>759</v>
      </c>
      <c r="C20" s="536" t="s">
        <v>875</v>
      </c>
      <c r="D20" s="537"/>
    </row>
    <row r="21" spans="1:4" s="538" customFormat="1" ht="40.5" x14ac:dyDescent="0.3">
      <c r="A21" s="535" t="s">
        <v>568</v>
      </c>
      <c r="B21" s="535" t="s">
        <v>821</v>
      </c>
      <c r="C21" s="536" t="s">
        <v>876</v>
      </c>
      <c r="D21" s="537"/>
    </row>
    <row r="22" spans="1:4" s="538" customFormat="1" ht="35.1" customHeight="1" x14ac:dyDescent="0.3">
      <c r="A22" s="535" t="s">
        <v>567</v>
      </c>
      <c r="B22" s="535" t="s">
        <v>877</v>
      </c>
      <c r="C22" s="536" t="s">
        <v>642</v>
      </c>
      <c r="D22" s="537"/>
    </row>
    <row r="23" spans="1:4" s="538" customFormat="1" ht="35.1" customHeight="1" x14ac:dyDescent="0.3">
      <c r="A23" s="535" t="s">
        <v>570</v>
      </c>
      <c r="B23" s="535" t="s">
        <v>851</v>
      </c>
      <c r="C23" s="536" t="s">
        <v>878</v>
      </c>
      <c r="D23" s="537"/>
    </row>
    <row r="24" spans="1:4" s="538" customFormat="1" ht="35.1" customHeight="1" x14ac:dyDescent="0.3">
      <c r="A24" s="535" t="s">
        <v>574</v>
      </c>
      <c r="B24" s="535" t="s">
        <v>853</v>
      </c>
      <c r="C24" s="536" t="s">
        <v>879</v>
      </c>
      <c r="D24" s="537"/>
    </row>
    <row r="25" spans="1:4" s="538" customFormat="1" ht="35.1" customHeight="1" x14ac:dyDescent="0.3">
      <c r="A25" s="535" t="s">
        <v>575</v>
      </c>
      <c r="B25" s="535" t="s">
        <v>854</v>
      </c>
      <c r="C25" s="536" t="s">
        <v>880</v>
      </c>
      <c r="D25" s="537"/>
    </row>
    <row r="26" spans="1:4" s="538" customFormat="1" ht="35.1" customHeight="1" x14ac:dyDescent="0.3">
      <c r="A26" s="535" t="s">
        <v>576</v>
      </c>
      <c r="B26" s="535" t="s">
        <v>856</v>
      </c>
      <c r="C26" s="536" t="s">
        <v>881</v>
      </c>
      <c r="D26" s="537"/>
    </row>
    <row r="27" spans="1:4" s="538" customFormat="1" ht="35.1" customHeight="1" x14ac:dyDescent="0.3">
      <c r="A27" s="535" t="s">
        <v>577</v>
      </c>
      <c r="B27" s="535" t="s">
        <v>858</v>
      </c>
      <c r="C27" s="536" t="s">
        <v>882</v>
      </c>
      <c r="D27" s="537"/>
    </row>
    <row r="28" spans="1:4" s="538" customFormat="1" ht="35.1" customHeight="1" x14ac:dyDescent="0.3">
      <c r="A28" s="535" t="s">
        <v>579</v>
      </c>
      <c r="B28" s="535" t="s">
        <v>860</v>
      </c>
      <c r="C28" s="536" t="s">
        <v>883</v>
      </c>
      <c r="D28" s="537"/>
    </row>
    <row r="29" spans="1:4" s="538" customFormat="1" ht="35.1" customHeight="1" x14ac:dyDescent="0.3">
      <c r="A29" s="535" t="s">
        <v>1225</v>
      </c>
      <c r="B29" s="535" t="s">
        <v>862</v>
      </c>
      <c r="C29" s="536" t="s">
        <v>884</v>
      </c>
      <c r="D29" s="537"/>
    </row>
    <row r="30" spans="1:4" s="538" customFormat="1" ht="35.1" customHeight="1" x14ac:dyDescent="0.3">
      <c r="A30" s="535" t="s">
        <v>694</v>
      </c>
      <c r="B30" s="535" t="s">
        <v>885</v>
      </c>
      <c r="C30" s="536" t="s">
        <v>1226</v>
      </c>
    </row>
    <row r="31" spans="1:4" s="538" customFormat="1" ht="35.1" customHeight="1" x14ac:dyDescent="0.3">
      <c r="A31" s="535" t="s">
        <v>695</v>
      </c>
      <c r="B31" s="535" t="s">
        <v>976</v>
      </c>
      <c r="C31" s="536" t="s">
        <v>886</v>
      </c>
      <c r="D31" s="537"/>
    </row>
    <row r="32" spans="1:4" s="538" customFormat="1" ht="35.1" customHeight="1" x14ac:dyDescent="0.3">
      <c r="A32" s="535" t="s">
        <v>887</v>
      </c>
      <c r="B32" s="535" t="s">
        <v>888</v>
      </c>
      <c r="C32" s="536" t="s">
        <v>569</v>
      </c>
      <c r="D32" s="537"/>
    </row>
    <row r="33" spans="1:11" s="538" customFormat="1" ht="35.1" customHeight="1" x14ac:dyDescent="0.3">
      <c r="A33" s="535" t="s">
        <v>889</v>
      </c>
      <c r="B33" s="535" t="s">
        <v>890</v>
      </c>
      <c r="C33" s="536" t="s">
        <v>571</v>
      </c>
      <c r="D33" s="537"/>
    </row>
    <row r="34" spans="1:11" s="538" customFormat="1" ht="35.1" customHeight="1" x14ac:dyDescent="0.3">
      <c r="A34" s="535" t="s">
        <v>891</v>
      </c>
      <c r="B34" s="535" t="s">
        <v>892</v>
      </c>
      <c r="C34" s="536" t="s">
        <v>573</v>
      </c>
      <c r="D34" s="537"/>
      <c r="E34" s="733"/>
      <c r="F34" s="733"/>
      <c r="G34" s="733"/>
      <c r="H34" s="733"/>
      <c r="I34" s="733"/>
      <c r="J34" s="733"/>
      <c r="K34" s="733"/>
    </row>
    <row r="35" spans="1:11" s="538" customFormat="1" ht="42" customHeight="1" x14ac:dyDescent="0.3">
      <c r="A35" s="535" t="s">
        <v>893</v>
      </c>
      <c r="B35" s="535" t="s">
        <v>1227</v>
      </c>
      <c r="C35" s="536" t="s">
        <v>1228</v>
      </c>
      <c r="D35" s="537"/>
      <c r="E35" s="579"/>
      <c r="F35" s="579"/>
      <c r="G35" s="579"/>
      <c r="H35" s="579"/>
      <c r="I35" s="579"/>
      <c r="J35" s="579"/>
      <c r="K35" s="579"/>
    </row>
    <row r="36" spans="1:11" s="538" customFormat="1" ht="35.1" customHeight="1" x14ac:dyDescent="0.3">
      <c r="A36" s="535" t="s">
        <v>895</v>
      </c>
      <c r="B36" s="535" t="s">
        <v>894</v>
      </c>
      <c r="C36" s="536" t="s">
        <v>580</v>
      </c>
      <c r="D36" s="537"/>
      <c r="E36" s="733"/>
      <c r="F36" s="733"/>
      <c r="G36" s="733"/>
      <c r="H36" s="733"/>
      <c r="I36" s="733"/>
      <c r="J36" s="733"/>
      <c r="K36" s="733"/>
    </row>
    <row r="37" spans="1:11" s="538" customFormat="1" ht="35.1" customHeight="1" x14ac:dyDescent="0.3">
      <c r="A37" s="535" t="s">
        <v>897</v>
      </c>
      <c r="B37" s="535" t="s">
        <v>674</v>
      </c>
      <c r="C37" s="536" t="s">
        <v>896</v>
      </c>
      <c r="D37" s="537"/>
    </row>
    <row r="38" spans="1:11" s="538" customFormat="1" ht="35.1" customHeight="1" x14ac:dyDescent="0.3">
      <c r="A38" s="535" t="s">
        <v>899</v>
      </c>
      <c r="B38" s="535" t="s">
        <v>674</v>
      </c>
      <c r="C38" s="536" t="s">
        <v>898</v>
      </c>
      <c r="D38" s="537"/>
    </row>
    <row r="39" spans="1:11" s="538" customFormat="1" ht="35.1" customHeight="1" x14ac:dyDescent="0.3">
      <c r="A39" s="535" t="s">
        <v>902</v>
      </c>
      <c r="B39" s="535" t="s">
        <v>900</v>
      </c>
      <c r="C39" s="536" t="s">
        <v>901</v>
      </c>
      <c r="D39" s="537"/>
    </row>
    <row r="40" spans="1:11" s="538" customFormat="1" ht="35.1" customHeight="1" x14ac:dyDescent="0.3">
      <c r="A40" s="535" t="s">
        <v>903</v>
      </c>
      <c r="B40" s="535" t="s">
        <v>900</v>
      </c>
      <c r="C40" s="536" t="s">
        <v>1253</v>
      </c>
      <c r="D40" s="537"/>
    </row>
    <row r="41" spans="1:11" s="538" customFormat="1" ht="35.1" customHeight="1" x14ac:dyDescent="0.3">
      <c r="A41" s="535" t="s">
        <v>1224</v>
      </c>
      <c r="B41" s="535" t="s">
        <v>378</v>
      </c>
      <c r="C41" s="536" t="s">
        <v>578</v>
      </c>
      <c r="D41" s="537"/>
    </row>
    <row r="42" spans="1:11" s="538" customFormat="1" ht="35.1" customHeight="1" x14ac:dyDescent="0.3">
      <c r="A42" s="535" t="s">
        <v>1252</v>
      </c>
      <c r="B42" s="535" t="s">
        <v>819</v>
      </c>
      <c r="C42" s="536" t="s">
        <v>904</v>
      </c>
      <c r="D42" s="537"/>
    </row>
    <row r="43" spans="1:11" x14ac:dyDescent="0.2">
      <c r="A43" s="261"/>
      <c r="D43" s="261"/>
    </row>
  </sheetData>
  <mergeCells count="3">
    <mergeCell ref="A3:C3"/>
    <mergeCell ref="E34:K34"/>
    <mergeCell ref="E36:K36"/>
  </mergeCells>
  <hyperlinks>
    <hyperlink ref="A1" location="TAB00!A1" display="Retour page de garde" xr:uid="{00000000-0004-0000-0100-000000000000}"/>
  </hyperlinks>
  <pageMargins left="0.7" right="0.7" top="0.75" bottom="0.75" header="0.3" footer="0.3"/>
  <pageSetup paperSize="9" scale="85" orientation="landscape"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9A789-DF56-43CD-8301-DF78F2806CBB}">
  <sheetPr published="0"/>
  <dimension ref="A1:L162"/>
  <sheetViews>
    <sheetView showGridLines="0" topLeftCell="A106" workbookViewId="0">
      <selection activeCell="H132" sqref="H132"/>
    </sheetView>
  </sheetViews>
  <sheetFormatPr baseColWidth="10" defaultRowHeight="13.5" x14ac:dyDescent="0.3"/>
  <cols>
    <col min="1" max="1" width="79.1640625" customWidth="1"/>
    <col min="2" max="8" width="16.6640625" customWidth="1"/>
    <col min="9" max="9" width="14.33203125" bestFit="1" customWidth="1"/>
  </cols>
  <sheetData>
    <row r="1" spans="1:12" s="11" customFormat="1" ht="15" x14ac:dyDescent="0.3">
      <c r="A1" s="310" t="s">
        <v>33</v>
      </c>
      <c r="K1" s="199"/>
      <c r="L1" s="199"/>
    </row>
    <row r="2" spans="1:12" s="199" customFormat="1" x14ac:dyDescent="0.3">
      <c r="A2" s="295"/>
      <c r="B2" s="317"/>
      <c r="C2" s="317"/>
      <c r="D2" s="295"/>
      <c r="E2" s="295"/>
      <c r="F2" s="11"/>
      <c r="H2" s="85"/>
    </row>
    <row r="3" spans="1:12" s="199" customFormat="1" ht="22.15" customHeight="1" x14ac:dyDescent="0.3">
      <c r="A3" s="759" t="str">
        <f>TAB00!B63&amp;" : "&amp;TAB00!C63</f>
        <v>TAB3.0 : Recalcul du budgets des couûts contrôlables sur base de l'indexation réelle (ex-post)</v>
      </c>
      <c r="B3" s="759"/>
      <c r="C3" s="759"/>
      <c r="D3" s="759"/>
      <c r="E3" s="759"/>
      <c r="F3" s="759"/>
      <c r="G3" s="759"/>
      <c r="H3" s="759"/>
      <c r="I3" s="759"/>
    </row>
    <row r="4" spans="1:12" s="199" customFormat="1" x14ac:dyDescent="0.3">
      <c r="A4" s="295"/>
      <c r="B4" s="317"/>
      <c r="C4" s="317"/>
      <c r="D4" s="295"/>
      <c r="E4" s="295"/>
      <c r="F4" s="11"/>
      <c r="H4" s="85"/>
    </row>
    <row r="5" spans="1:12" ht="18" x14ac:dyDescent="0.3">
      <c r="A5" s="757" t="s">
        <v>1130</v>
      </c>
      <c r="B5" s="757"/>
      <c r="C5" s="757"/>
      <c r="D5" s="757"/>
      <c r="E5" s="757"/>
      <c r="F5" s="757"/>
      <c r="G5" s="757"/>
      <c r="H5" s="757"/>
      <c r="I5" s="757"/>
    </row>
    <row r="6" spans="1:12" s="2" customFormat="1" ht="18" x14ac:dyDescent="0.3">
      <c r="A6" s="646"/>
      <c r="B6" s="646"/>
      <c r="C6" s="646"/>
      <c r="D6" s="646"/>
      <c r="E6" s="646"/>
      <c r="F6" s="646"/>
      <c r="G6" s="646"/>
      <c r="H6" s="646"/>
    </row>
    <row r="7" spans="1:12" ht="18" x14ac:dyDescent="0.3">
      <c r="A7" s="758" t="s">
        <v>1131</v>
      </c>
      <c r="B7" s="758"/>
      <c r="C7" s="647"/>
      <c r="D7" s="646"/>
      <c r="E7" s="758" t="s">
        <v>1132</v>
      </c>
      <c r="F7" s="758"/>
      <c r="G7" s="758"/>
      <c r="H7" s="758"/>
      <c r="I7" s="758"/>
    </row>
    <row r="8" spans="1:12" x14ac:dyDescent="0.3">
      <c r="A8" s="648"/>
      <c r="B8" s="648"/>
      <c r="C8" s="648"/>
      <c r="D8" s="529"/>
      <c r="E8" s="529"/>
      <c r="F8" s="529"/>
      <c r="G8" s="529"/>
    </row>
    <row r="9" spans="1:12" x14ac:dyDescent="0.3">
      <c r="A9" s="649" t="s">
        <v>1133</v>
      </c>
      <c r="B9" s="650"/>
      <c r="C9" s="651"/>
      <c r="D9" s="529"/>
      <c r="E9" s="652" t="s">
        <v>1134</v>
      </c>
      <c r="F9" s="653" t="s">
        <v>1135</v>
      </c>
      <c r="G9" s="653" t="s">
        <v>1136</v>
      </c>
      <c r="H9" s="653" t="s">
        <v>1137</v>
      </c>
      <c r="I9" s="654" t="s">
        <v>1138</v>
      </c>
    </row>
    <row r="10" spans="1:12" ht="27" x14ac:dyDescent="0.3">
      <c r="A10" s="649" t="s">
        <v>1139</v>
      </c>
      <c r="B10" s="650"/>
      <c r="C10" s="651"/>
      <c r="D10" s="655" t="s">
        <v>1140</v>
      </c>
      <c r="E10" s="656"/>
      <c r="F10" s="657"/>
      <c r="G10" s="657"/>
      <c r="H10" s="657"/>
      <c r="I10" s="658"/>
    </row>
    <row r="11" spans="1:12" x14ac:dyDescent="0.3">
      <c r="A11" s="659" t="s">
        <v>1141</v>
      </c>
      <c r="B11" s="660">
        <f>B9-B10</f>
        <v>0</v>
      </c>
      <c r="C11" s="651"/>
      <c r="D11" s="661"/>
      <c r="E11" s="44"/>
      <c r="F11" s="44"/>
      <c r="G11" s="44"/>
    </row>
    <row r="12" spans="1:12" x14ac:dyDescent="0.3">
      <c r="A12" s="649" t="s">
        <v>1142</v>
      </c>
      <c r="B12" s="662"/>
      <c r="C12" s="663"/>
      <c r="D12" s="661" t="s">
        <v>1143</v>
      </c>
      <c r="E12" s="708">
        <f>+E10*(1+(TAB00!$F$40-TAB00!$F$39))</f>
        <v>0</v>
      </c>
      <c r="F12" s="708">
        <f>+F10*((1+(TAB00!$F$40-TAB00!$F$39))*(1+(TAB00!$G$40-TAB00!$G$39)))</f>
        <v>0</v>
      </c>
      <c r="G12" s="708">
        <f>+G10*((1+(TAB00!$F$40-TAB00!$F$39))*(1+(TAB00!$G$40-TAB00!$G$39))*(1+(TAB00!$H$40-TAB00!$H$39)))</f>
        <v>0</v>
      </c>
      <c r="H12" s="708">
        <f>+H10*((1+(TAB00!$F$40-TAB00!$F$39))*(1+(TAB00!$G$40-TAB00!$G$39))*(1+(TAB00!$H$40-TAB00!$H$39))*(1+(TAB00!$I$40-TAB00!$I$39)))</f>
        <v>0</v>
      </c>
      <c r="I12" s="708">
        <f>+I10*((1+(TAB00!$F$40-TAB00!$F$39))*(1+(TAB00!$G$40-TAB00!$G$39))*(1+(TAB00!$H$40-TAB00!$H$39))*(1+(TAB00!$I$40-TAB00!$I$39))*(1+(TAB00!$J$40-TAB00!$J$39)))</f>
        <v>0</v>
      </c>
    </row>
    <row r="13" spans="1:12" x14ac:dyDescent="0.3">
      <c r="A13" s="649" t="s">
        <v>1144</v>
      </c>
      <c r="B13" s="650"/>
      <c r="C13" s="651"/>
      <c r="D13" s="661"/>
      <c r="E13" s="44"/>
      <c r="F13" s="44"/>
      <c r="G13" s="44"/>
    </row>
    <row r="14" spans="1:12" x14ac:dyDescent="0.3">
      <c r="A14" s="659" t="s">
        <v>1145</v>
      </c>
      <c r="B14" s="660">
        <f>B12-B13</f>
        <v>0</v>
      </c>
      <c r="C14" s="651"/>
      <c r="D14" s="661" t="s">
        <v>1146</v>
      </c>
      <c r="E14" s="664">
        <f>+E10-E12</f>
        <v>0</v>
      </c>
      <c r="F14" s="664">
        <f t="shared" ref="F14:I14" si="0">+F10-F12</f>
        <v>0</v>
      </c>
      <c r="G14" s="664">
        <f t="shared" si="0"/>
        <v>0</v>
      </c>
      <c r="H14" s="664">
        <f t="shared" si="0"/>
        <v>0</v>
      </c>
      <c r="I14" s="664">
        <f t="shared" si="0"/>
        <v>0</v>
      </c>
    </row>
    <row r="15" spans="1:12" x14ac:dyDescent="0.3">
      <c r="A15" s="649" t="s">
        <v>1147</v>
      </c>
      <c r="B15" s="662"/>
      <c r="C15" s="663"/>
      <c r="D15" s="661"/>
      <c r="E15" s="44"/>
      <c r="F15" s="44"/>
      <c r="G15" s="44"/>
    </row>
    <row r="16" spans="1:12" x14ac:dyDescent="0.3">
      <c r="A16" s="649" t="s">
        <v>1148</v>
      </c>
      <c r="B16" s="650"/>
      <c r="C16" s="651"/>
      <c r="D16" s="529"/>
      <c r="E16" s="44"/>
      <c r="F16" s="44"/>
      <c r="G16" s="44"/>
    </row>
    <row r="17" spans="1:7" x14ac:dyDescent="0.3">
      <c r="A17" s="659" t="s">
        <v>1149</v>
      </c>
      <c r="B17" s="660">
        <f>B15-B16</f>
        <v>0</v>
      </c>
      <c r="C17" s="651"/>
      <c r="D17" s="529"/>
      <c r="E17" s="44"/>
      <c r="F17" s="44"/>
      <c r="G17" s="44"/>
    </row>
    <row r="18" spans="1:7" x14ac:dyDescent="0.3">
      <c r="A18" s="649" t="s">
        <v>1150</v>
      </c>
      <c r="B18" s="662"/>
      <c r="C18" s="663"/>
      <c r="D18" s="529"/>
      <c r="E18" s="44"/>
      <c r="F18" s="44"/>
      <c r="G18" s="44"/>
    </row>
    <row r="19" spans="1:7" x14ac:dyDescent="0.3">
      <c r="A19" s="649" t="s">
        <v>1151</v>
      </c>
      <c r="B19" s="650"/>
      <c r="C19" s="651"/>
      <c r="D19" s="529"/>
      <c r="E19" s="44"/>
      <c r="F19" s="44"/>
      <c r="G19" s="44"/>
    </row>
    <row r="20" spans="1:7" x14ac:dyDescent="0.3">
      <c r="A20" s="659" t="s">
        <v>1152</v>
      </c>
      <c r="B20" s="660">
        <f>B18-B19</f>
        <v>0</v>
      </c>
      <c r="C20" s="651"/>
      <c r="D20" s="529"/>
      <c r="E20" s="44"/>
      <c r="F20" s="44"/>
      <c r="G20" s="44"/>
    </row>
    <row r="21" spans="1:7" x14ac:dyDescent="0.3">
      <c r="A21" s="665" t="s">
        <v>1153</v>
      </c>
      <c r="B21" s="666">
        <v>9.8499999999999994E-3</v>
      </c>
      <c r="C21" s="666"/>
      <c r="D21" s="529"/>
      <c r="E21" s="44"/>
      <c r="F21" s="44"/>
      <c r="G21" s="44"/>
    </row>
    <row r="22" spans="1:7" x14ac:dyDescent="0.3">
      <c r="A22" s="665" t="s">
        <v>1154</v>
      </c>
      <c r="B22" s="666">
        <v>2.009E-2</v>
      </c>
      <c r="C22" s="666"/>
      <c r="D22" s="529"/>
      <c r="E22" s="44"/>
      <c r="F22" s="44"/>
      <c r="G22" s="44"/>
    </row>
    <row r="23" spans="1:7" x14ac:dyDescent="0.3">
      <c r="A23" s="665" t="s">
        <v>1155</v>
      </c>
      <c r="B23" s="666">
        <v>9.2520000000000005E-2</v>
      </c>
      <c r="C23" s="666"/>
      <c r="D23" s="529"/>
      <c r="E23" s="44"/>
      <c r="F23" s="44"/>
      <c r="G23" s="44"/>
    </row>
    <row r="24" spans="1:7" x14ac:dyDescent="0.3">
      <c r="A24" s="665" t="s">
        <v>1156</v>
      </c>
      <c r="B24" s="663">
        <f>B11*(1+$B$21)*(1+$B$22)*(1+$B$23)</f>
        <v>0</v>
      </c>
      <c r="C24" s="663"/>
      <c r="D24" s="529"/>
      <c r="E24" s="44"/>
      <c r="F24" s="44"/>
      <c r="G24" s="44"/>
    </row>
    <row r="25" spans="1:7" x14ac:dyDescent="0.3">
      <c r="A25" s="665" t="s">
        <v>1157</v>
      </c>
      <c r="B25" s="663">
        <f>B14*(1+$B$22)*(1+$B$23)</f>
        <v>0</v>
      </c>
      <c r="C25" s="663"/>
      <c r="D25" s="529"/>
      <c r="E25" s="44"/>
      <c r="F25" s="44"/>
      <c r="G25" s="44"/>
    </row>
    <row r="26" spans="1:7" x14ac:dyDescent="0.3">
      <c r="A26" s="665" t="s">
        <v>1158</v>
      </c>
      <c r="B26" s="663">
        <f>B17*(1+$B$23)</f>
        <v>0</v>
      </c>
      <c r="C26" s="663"/>
      <c r="D26" s="529"/>
      <c r="E26" s="44"/>
      <c r="F26" s="44"/>
      <c r="G26" s="44"/>
    </row>
    <row r="27" spans="1:7" x14ac:dyDescent="0.3">
      <c r="A27" s="659" t="s">
        <v>1159</v>
      </c>
      <c r="B27" s="660">
        <f>AVERAGE(B24:B26,B20)</f>
        <v>0</v>
      </c>
      <c r="C27" s="651"/>
      <c r="D27" s="529"/>
      <c r="E27" s="44"/>
      <c r="F27" s="44"/>
      <c r="G27" s="529"/>
    </row>
    <row r="28" spans="1:7" x14ac:dyDescent="0.3">
      <c r="A28" s="665" t="s">
        <v>1160</v>
      </c>
      <c r="B28" s="666">
        <f>+TAB00!$D$40</f>
        <v>0</v>
      </c>
      <c r="C28" s="666"/>
      <c r="D28" s="529"/>
      <c r="E28" s="44"/>
      <c r="F28" s="44"/>
      <c r="G28" s="529"/>
    </row>
    <row r="29" spans="1:7" x14ac:dyDescent="0.3">
      <c r="A29" s="665" t="s">
        <v>1161</v>
      </c>
      <c r="B29" s="666">
        <f>+TAB00!$E$40</f>
        <v>0</v>
      </c>
      <c r="C29" s="666"/>
      <c r="D29" s="529"/>
      <c r="E29" s="44"/>
      <c r="F29" s="44"/>
      <c r="G29" s="529"/>
    </row>
    <row r="30" spans="1:7" x14ac:dyDescent="0.3">
      <c r="A30" s="665" t="s">
        <v>1162</v>
      </c>
      <c r="B30" s="666">
        <f>+TAB00!$F$40</f>
        <v>0</v>
      </c>
      <c r="C30" s="666"/>
      <c r="D30" s="529"/>
      <c r="E30" s="44"/>
      <c r="F30" s="44"/>
      <c r="G30" s="529"/>
    </row>
    <row r="31" spans="1:7" x14ac:dyDescent="0.3">
      <c r="A31" s="667" t="s">
        <v>1163</v>
      </c>
      <c r="B31" s="668">
        <f>B27*(1+$B$28)*(1+$B$29)*(1+$B$30)</f>
        <v>0</v>
      </c>
      <c r="C31" s="663"/>
      <c r="D31" s="529"/>
      <c r="E31" s="44"/>
      <c r="F31" s="44"/>
      <c r="G31" s="663"/>
    </row>
    <row r="32" spans="1:7" x14ac:dyDescent="0.3">
      <c r="A32" s="665" t="s">
        <v>1011</v>
      </c>
      <c r="B32" s="666" t="e">
        <f>+TAB00!$F$41</f>
        <v>#N/A</v>
      </c>
      <c r="C32" s="666"/>
      <c r="D32" s="529"/>
      <c r="E32" s="665"/>
      <c r="F32" s="663"/>
      <c r="G32" s="663"/>
    </row>
    <row r="33" spans="1:7" x14ac:dyDescent="0.3">
      <c r="A33" s="665" t="s">
        <v>1164</v>
      </c>
      <c r="B33" s="669" t="e">
        <f>+TAB00!$F$43</f>
        <v>#N/A</v>
      </c>
      <c r="C33" s="669"/>
      <c r="D33" s="529"/>
      <c r="E33" s="665"/>
      <c r="F33" s="663"/>
      <c r="G33" s="663"/>
    </row>
    <row r="34" spans="1:7" x14ac:dyDescent="0.3">
      <c r="A34" s="670"/>
      <c r="B34" s="529"/>
      <c r="C34" s="529"/>
      <c r="D34" s="529"/>
      <c r="E34" s="665"/>
      <c r="F34" s="663"/>
      <c r="G34" s="529"/>
    </row>
    <row r="35" spans="1:7" x14ac:dyDescent="0.3">
      <c r="A35" s="671" t="s">
        <v>1165</v>
      </c>
      <c r="B35" s="672" t="e">
        <f>(B31*(1+$B$32))+B33</f>
        <v>#N/A</v>
      </c>
      <c r="C35" s="673"/>
      <c r="D35" s="529"/>
      <c r="E35" s="529"/>
      <c r="F35" s="529"/>
      <c r="G35" s="529"/>
    </row>
    <row r="36" spans="1:7" x14ac:dyDescent="0.3">
      <c r="A36" s="670"/>
      <c r="B36" s="529"/>
      <c r="C36" s="529"/>
      <c r="D36" s="529"/>
      <c r="E36" s="529"/>
      <c r="F36" s="529"/>
      <c r="G36" s="529"/>
    </row>
    <row r="37" spans="1:7" x14ac:dyDescent="0.3">
      <c r="A37" s="665" t="s">
        <v>1166</v>
      </c>
      <c r="B37" s="674">
        <f>+TAB00!$G$40</f>
        <v>0</v>
      </c>
      <c r="C37" s="674"/>
      <c r="D37" s="529"/>
      <c r="E37" s="529"/>
      <c r="F37" s="529"/>
      <c r="G37" s="529"/>
    </row>
    <row r="38" spans="1:7" x14ac:dyDescent="0.3">
      <c r="A38" s="670"/>
      <c r="B38" s="670"/>
      <c r="C38" s="670"/>
      <c r="D38" s="529"/>
      <c r="E38" s="529"/>
      <c r="F38" s="529"/>
      <c r="G38" s="529"/>
    </row>
    <row r="39" spans="1:7" x14ac:dyDescent="0.3">
      <c r="A39" s="665" t="s">
        <v>1167</v>
      </c>
      <c r="B39" s="669" t="e">
        <f>+TAB00!$G$43</f>
        <v>#N/A</v>
      </c>
      <c r="C39" s="669"/>
      <c r="D39" s="529"/>
      <c r="E39" s="529"/>
      <c r="F39" s="529"/>
      <c r="G39" s="529"/>
    </row>
    <row r="40" spans="1:7" x14ac:dyDescent="0.3">
      <c r="A40" s="665" t="s">
        <v>1168</v>
      </c>
      <c r="B40" s="669" t="e">
        <f>B39*(1+$B$37)</f>
        <v>#N/A</v>
      </c>
      <c r="C40" s="669"/>
      <c r="D40" s="529"/>
      <c r="E40" s="529"/>
      <c r="F40" s="529"/>
      <c r="G40" s="529"/>
    </row>
    <row r="41" spans="1:7" x14ac:dyDescent="0.3">
      <c r="A41" s="670"/>
      <c r="B41" s="670"/>
      <c r="C41" s="670"/>
      <c r="D41" s="529"/>
      <c r="E41" s="529"/>
      <c r="F41" s="529"/>
      <c r="G41" s="529"/>
    </row>
    <row r="42" spans="1:7" x14ac:dyDescent="0.3">
      <c r="A42" s="671" t="s">
        <v>1169</v>
      </c>
      <c r="B42" s="672" t="e">
        <f>((B35-B33)*(1+$B$37)*(1+B32))+B40</f>
        <v>#N/A</v>
      </c>
      <c r="C42" s="673"/>
      <c r="D42" s="529"/>
      <c r="E42" s="529"/>
      <c r="F42" s="529"/>
      <c r="G42" s="529"/>
    </row>
    <row r="43" spans="1:7" x14ac:dyDescent="0.3">
      <c r="A43" s="670"/>
      <c r="B43" s="529"/>
      <c r="C43" s="529"/>
      <c r="D43" s="529"/>
      <c r="E43" s="529"/>
      <c r="F43" s="529"/>
      <c r="G43" s="529"/>
    </row>
    <row r="44" spans="1:7" x14ac:dyDescent="0.3">
      <c r="A44" s="665" t="s">
        <v>1170</v>
      </c>
      <c r="B44" s="674">
        <f>+TAB00!$H$40</f>
        <v>0</v>
      </c>
      <c r="C44" s="674"/>
      <c r="D44" s="529"/>
      <c r="E44" s="529"/>
      <c r="F44" s="529"/>
      <c r="G44" s="529"/>
    </row>
    <row r="45" spans="1:7" x14ac:dyDescent="0.3">
      <c r="A45" s="670"/>
      <c r="B45" s="670"/>
      <c r="C45" s="670"/>
      <c r="D45" s="529"/>
      <c r="E45" s="529"/>
      <c r="F45" s="529"/>
      <c r="G45" s="529"/>
    </row>
    <row r="46" spans="1:7" x14ac:dyDescent="0.3">
      <c r="A46" s="665" t="s">
        <v>1171</v>
      </c>
      <c r="B46" s="669" t="e">
        <f>+TAB00!$H$43</f>
        <v>#N/A</v>
      </c>
      <c r="C46" s="669"/>
      <c r="D46" s="529"/>
      <c r="E46" s="529"/>
      <c r="F46" s="529"/>
      <c r="G46" s="529"/>
    </row>
    <row r="47" spans="1:7" x14ac:dyDescent="0.3">
      <c r="A47" s="665" t="s">
        <v>1172</v>
      </c>
      <c r="B47" s="669" t="e">
        <f>B46*(1+$B$37)*(1+$B$44)</f>
        <v>#N/A</v>
      </c>
      <c r="C47" s="669"/>
      <c r="D47" s="529"/>
      <c r="E47" s="529"/>
      <c r="F47" s="529"/>
      <c r="G47" s="529"/>
    </row>
    <row r="48" spans="1:7" x14ac:dyDescent="0.3">
      <c r="A48" s="670"/>
      <c r="B48" s="670"/>
      <c r="C48" s="670"/>
      <c r="D48" s="529"/>
      <c r="E48" s="529"/>
      <c r="F48" s="529"/>
      <c r="G48" s="529"/>
    </row>
    <row r="49" spans="1:7" x14ac:dyDescent="0.3">
      <c r="A49" s="671" t="s">
        <v>1173</v>
      </c>
      <c r="B49" s="672" t="e">
        <f>((B42-B40)*(1+$B$44)*(1+$B$32))+B47</f>
        <v>#N/A</v>
      </c>
      <c r="C49" s="673"/>
      <c r="D49" s="529"/>
      <c r="E49" s="529"/>
      <c r="F49" s="529"/>
      <c r="G49" s="529"/>
    </row>
    <row r="50" spans="1:7" x14ac:dyDescent="0.3">
      <c r="A50" s="670"/>
      <c r="B50" s="529"/>
      <c r="C50" s="529"/>
      <c r="D50" s="529"/>
      <c r="E50" s="529"/>
      <c r="F50" s="529"/>
      <c r="G50" s="529"/>
    </row>
    <row r="51" spans="1:7" x14ac:dyDescent="0.3">
      <c r="A51" s="665" t="s">
        <v>1174</v>
      </c>
      <c r="B51" s="674">
        <f>+TAB00!$I$40</f>
        <v>0</v>
      </c>
      <c r="C51" s="674"/>
      <c r="D51" s="529"/>
      <c r="E51" s="529"/>
      <c r="F51" s="529"/>
      <c r="G51" s="529"/>
    </row>
    <row r="52" spans="1:7" x14ac:dyDescent="0.3">
      <c r="A52" s="670"/>
      <c r="B52" s="670"/>
      <c r="C52" s="670"/>
      <c r="D52" s="529"/>
      <c r="E52" s="529"/>
      <c r="F52" s="529"/>
      <c r="G52" s="529"/>
    </row>
    <row r="53" spans="1:7" x14ac:dyDescent="0.3">
      <c r="A53" s="665" t="s">
        <v>1175</v>
      </c>
      <c r="B53" s="669" t="e">
        <f>+TAB00!$I$43</f>
        <v>#N/A</v>
      </c>
      <c r="C53" s="669"/>
      <c r="D53" s="529"/>
      <c r="E53" s="529"/>
      <c r="F53" s="529"/>
      <c r="G53" s="529"/>
    </row>
    <row r="54" spans="1:7" x14ac:dyDescent="0.3">
      <c r="A54" s="665" t="s">
        <v>1176</v>
      </c>
      <c r="B54" s="669" t="e">
        <f>B53*(1+$B$37)*(1+$B$44)*(1+$B$51)</f>
        <v>#N/A</v>
      </c>
      <c r="C54" s="669"/>
      <c r="D54" s="529"/>
      <c r="E54" s="529"/>
      <c r="F54" s="529"/>
      <c r="G54" s="529"/>
    </row>
    <row r="55" spans="1:7" x14ac:dyDescent="0.3">
      <c r="A55" s="670"/>
      <c r="B55" s="670"/>
      <c r="C55" s="670"/>
      <c r="D55" s="529"/>
      <c r="E55" s="529"/>
      <c r="F55" s="529"/>
      <c r="G55" s="529"/>
    </row>
    <row r="56" spans="1:7" x14ac:dyDescent="0.3">
      <c r="A56" s="671" t="s">
        <v>1177</v>
      </c>
      <c r="B56" s="672" t="e">
        <f>((B49-B47)*(1+$B$51)*(1+$B$32))+B54</f>
        <v>#N/A</v>
      </c>
      <c r="C56" s="673"/>
      <c r="D56" s="529"/>
      <c r="E56" s="529"/>
      <c r="F56" s="529"/>
      <c r="G56" s="529"/>
    </row>
    <row r="57" spans="1:7" x14ac:dyDescent="0.3">
      <c r="A57" s="670"/>
      <c r="B57" s="529"/>
      <c r="C57" s="529"/>
      <c r="D57" s="529"/>
      <c r="E57" s="529"/>
      <c r="F57" s="529"/>
      <c r="G57" s="529"/>
    </row>
    <row r="58" spans="1:7" x14ac:dyDescent="0.3">
      <c r="A58" s="665" t="s">
        <v>1178</v>
      </c>
      <c r="B58" s="674">
        <f>+TAB00!$J$40</f>
        <v>0</v>
      </c>
      <c r="C58" s="674"/>
      <c r="D58" s="529"/>
      <c r="E58" s="529"/>
      <c r="F58" s="529"/>
      <c r="G58" s="529"/>
    </row>
    <row r="59" spans="1:7" x14ac:dyDescent="0.3">
      <c r="A59" s="670"/>
      <c r="B59" s="670"/>
      <c r="C59" s="670"/>
      <c r="D59" s="529"/>
      <c r="E59" s="529"/>
      <c r="F59" s="529"/>
      <c r="G59" s="529"/>
    </row>
    <row r="60" spans="1:7" x14ac:dyDescent="0.3">
      <c r="A60" s="665" t="s">
        <v>1179</v>
      </c>
      <c r="B60" s="669" t="e">
        <f>+TAB00!$J$43</f>
        <v>#N/A</v>
      </c>
      <c r="C60" s="669"/>
      <c r="D60" s="529"/>
      <c r="E60" s="529"/>
      <c r="F60" s="529"/>
      <c r="G60" s="529"/>
    </row>
    <row r="61" spans="1:7" x14ac:dyDescent="0.3">
      <c r="A61" s="665" t="s">
        <v>1180</v>
      </c>
      <c r="B61" s="669" t="e">
        <f>B60*(1+$B$37)*(1+$B$44)*(1+$B$51)*(1+$B$58)</f>
        <v>#N/A</v>
      </c>
      <c r="C61" s="669"/>
      <c r="D61" s="529"/>
      <c r="E61" s="529"/>
      <c r="F61" s="529"/>
      <c r="G61" s="529"/>
    </row>
    <row r="62" spans="1:7" x14ac:dyDescent="0.3">
      <c r="A62" s="670"/>
      <c r="B62" s="670"/>
      <c r="C62" s="670"/>
      <c r="D62" s="529"/>
      <c r="E62" s="529"/>
      <c r="F62" s="529"/>
      <c r="G62" s="529"/>
    </row>
    <row r="63" spans="1:7" x14ac:dyDescent="0.3">
      <c r="A63" s="671" t="s">
        <v>1181</v>
      </c>
      <c r="B63" s="672" t="e">
        <f>((B56-B54)*(1+$B$58)*(1+$B$32))+B61</f>
        <v>#N/A</v>
      </c>
      <c r="C63" s="673"/>
      <c r="D63" s="529"/>
      <c r="E63" s="529"/>
      <c r="F63" s="529"/>
      <c r="G63" s="529"/>
    </row>
    <row r="64" spans="1:7" x14ac:dyDescent="0.3">
      <c r="A64" s="670"/>
      <c r="B64" s="670"/>
      <c r="C64" s="670"/>
      <c r="D64" s="529"/>
      <c r="E64" s="529"/>
      <c r="F64" s="529"/>
      <c r="G64" s="529"/>
    </row>
    <row r="65" spans="1:9" x14ac:dyDescent="0.3">
      <c r="A65" s="671" t="s">
        <v>1182</v>
      </c>
      <c r="B65" s="652" t="s">
        <v>1134</v>
      </c>
      <c r="C65" s="653" t="s">
        <v>1135</v>
      </c>
      <c r="D65" s="653" t="s">
        <v>1136</v>
      </c>
      <c r="E65" s="653" t="s">
        <v>1137</v>
      </c>
      <c r="F65" s="654" t="s">
        <v>1138</v>
      </c>
    </row>
    <row r="66" spans="1:9" x14ac:dyDescent="0.3">
      <c r="A66" s="665" t="s">
        <v>1183</v>
      </c>
      <c r="B66" s="656"/>
      <c r="C66" s="657"/>
      <c r="D66" s="657"/>
      <c r="E66" s="657"/>
      <c r="F66" s="658"/>
    </row>
    <row r="67" spans="1:9" x14ac:dyDescent="0.3">
      <c r="A67" s="665" t="s">
        <v>1184</v>
      </c>
      <c r="B67" s="675" t="e">
        <f>B35</f>
        <v>#N/A</v>
      </c>
      <c r="C67" s="675" t="e">
        <f>B42</f>
        <v>#N/A</v>
      </c>
      <c r="D67" s="675" t="e">
        <f>B49</f>
        <v>#N/A</v>
      </c>
      <c r="E67" s="675" t="e">
        <f>B56</f>
        <v>#N/A</v>
      </c>
      <c r="F67" s="676" t="e">
        <f>B63</f>
        <v>#N/A</v>
      </c>
    </row>
    <row r="68" spans="1:9" x14ac:dyDescent="0.3">
      <c r="A68" s="671" t="s">
        <v>1146</v>
      </c>
      <c r="B68" s="664" t="e">
        <f>+B66-B67</f>
        <v>#N/A</v>
      </c>
      <c r="C68" s="664" t="e">
        <f t="shared" ref="C68:F68" si="1">+C66-C67</f>
        <v>#N/A</v>
      </c>
      <c r="D68" s="664" t="e">
        <f t="shared" si="1"/>
        <v>#N/A</v>
      </c>
      <c r="E68" s="664" t="e">
        <f t="shared" si="1"/>
        <v>#N/A</v>
      </c>
      <c r="F68" s="664" t="e">
        <f t="shared" si="1"/>
        <v>#N/A</v>
      </c>
    </row>
    <row r="71" spans="1:9" ht="18" x14ac:dyDescent="0.3">
      <c r="A71" s="757" t="s">
        <v>1185</v>
      </c>
      <c r="B71" s="757"/>
      <c r="C71" s="757"/>
      <c r="D71" s="757"/>
      <c r="E71" s="757"/>
      <c r="F71" s="757"/>
      <c r="G71" s="757"/>
      <c r="H71" s="757"/>
      <c r="I71" s="757"/>
    </row>
    <row r="72" spans="1:9" s="2" customFormat="1" ht="18" x14ac:dyDescent="0.3">
      <c r="A72" s="646"/>
      <c r="B72" s="646"/>
      <c r="C72" s="646"/>
      <c r="D72" s="646"/>
      <c r="E72" s="646"/>
      <c r="F72" s="646"/>
      <c r="G72" s="646"/>
      <c r="H72" s="646"/>
    </row>
    <row r="73" spans="1:9" ht="18" x14ac:dyDescent="0.3">
      <c r="A73" s="758" t="s">
        <v>1131</v>
      </c>
      <c r="B73" s="758"/>
      <c r="C73" s="647"/>
      <c r="D73" s="646"/>
      <c r="E73" s="758" t="s">
        <v>1132</v>
      </c>
      <c r="F73" s="758"/>
      <c r="G73" s="758"/>
      <c r="H73" s="758"/>
      <c r="I73" s="758"/>
    </row>
    <row r="74" spans="1:9" x14ac:dyDescent="0.3">
      <c r="A74" s="648"/>
      <c r="B74" s="648"/>
      <c r="C74" s="648"/>
    </row>
    <row r="75" spans="1:9" x14ac:dyDescent="0.3">
      <c r="A75" s="649" t="s">
        <v>1186</v>
      </c>
      <c r="B75" s="650"/>
      <c r="C75" s="529"/>
      <c r="D75" s="529"/>
      <c r="E75" s="652" t="s">
        <v>1134</v>
      </c>
      <c r="F75" s="653" t="s">
        <v>1135</v>
      </c>
      <c r="G75" s="653" t="s">
        <v>1136</v>
      </c>
      <c r="H75" s="653" t="s">
        <v>1137</v>
      </c>
      <c r="I75" s="654" t="s">
        <v>1138</v>
      </c>
    </row>
    <row r="76" spans="1:9" ht="27" x14ac:dyDescent="0.3">
      <c r="A76" s="665" t="s">
        <v>1187</v>
      </c>
      <c r="B76" s="662"/>
      <c r="C76" s="529"/>
      <c r="D76" s="655" t="s">
        <v>1140</v>
      </c>
      <c r="E76" s="656"/>
      <c r="F76" s="657"/>
      <c r="G76" s="657"/>
      <c r="H76" s="657"/>
      <c r="I76" s="658"/>
    </row>
    <row r="77" spans="1:9" x14ac:dyDescent="0.3">
      <c r="A77" s="665" t="s">
        <v>1188</v>
      </c>
      <c r="B77" s="662"/>
      <c r="C77" s="529"/>
      <c r="D77" s="661"/>
      <c r="E77" s="44"/>
      <c r="F77" s="44"/>
      <c r="G77" s="44"/>
    </row>
    <row r="78" spans="1:9" x14ac:dyDescent="0.3">
      <c r="A78" s="665" t="s">
        <v>1189</v>
      </c>
      <c r="B78" s="662"/>
      <c r="C78" s="529"/>
      <c r="D78" s="661" t="s">
        <v>1190</v>
      </c>
      <c r="E78" s="708">
        <f>+E76*(1+(TAB00!$F$40-TAB00!$F$39))</f>
        <v>0</v>
      </c>
      <c r="F78" s="708">
        <f>+F76*((1+(TAB00!$F$40-TAB00!$F$39))*(1+(TAB00!$G$40-TAB00!$G$39)))</f>
        <v>0</v>
      </c>
      <c r="G78" s="708">
        <f>+G76*((1+(TAB00!$F$40-TAB00!$F$39))*(1+(TAB00!$G$40-TAB00!$G$39))*(1+(TAB00!$H$40-TAB00!$H$39)))</f>
        <v>0</v>
      </c>
      <c r="H78" s="708">
        <f>+H76*((1+(TAB00!$F$40-TAB00!$F$39))*(1+(TAB00!$G$40-TAB00!$G$39))*(1+(TAB00!$H$40-TAB00!$H$39))*(1+(TAB00!$I$40-TAB00!$I$39)))</f>
        <v>0</v>
      </c>
      <c r="I78" s="708">
        <f>+I76*((1+(TAB00!$F$40-TAB00!$F$39))*(1+(TAB00!$G$40-TAB00!$G$39))*(1+(TAB00!$H$40-TAB00!$H$39))*(1+(TAB00!$I$40-TAB00!$I$39))*(1+(TAB00!$J$40-TAB00!$J$39)))</f>
        <v>0</v>
      </c>
    </row>
    <row r="79" spans="1:9" x14ac:dyDescent="0.3">
      <c r="A79" s="665" t="s">
        <v>1153</v>
      </c>
      <c r="B79" s="666">
        <f>+B21</f>
        <v>9.8499999999999994E-3</v>
      </c>
      <c r="C79" s="529"/>
      <c r="D79" s="661"/>
      <c r="E79" s="44"/>
      <c r="F79" s="44"/>
      <c r="G79" s="44"/>
    </row>
    <row r="80" spans="1:9" x14ac:dyDescent="0.3">
      <c r="A80" s="665" t="s">
        <v>1154</v>
      </c>
      <c r="B80" s="666">
        <f t="shared" ref="B80:B81" si="2">+B22</f>
        <v>2.009E-2</v>
      </c>
      <c r="C80" s="529"/>
      <c r="D80" s="661" t="s">
        <v>1146</v>
      </c>
      <c r="E80" s="664">
        <f>+E76-E78</f>
        <v>0</v>
      </c>
      <c r="F80" s="664">
        <f t="shared" ref="F80:I80" si="3">+F76-F78</f>
        <v>0</v>
      </c>
      <c r="G80" s="664">
        <f t="shared" si="3"/>
        <v>0</v>
      </c>
      <c r="H80" s="664">
        <f t="shared" si="3"/>
        <v>0</v>
      </c>
      <c r="I80" s="664">
        <f t="shared" si="3"/>
        <v>0</v>
      </c>
    </row>
    <row r="81" spans="1:6" x14ac:dyDescent="0.3">
      <c r="A81" s="665" t="s">
        <v>1155</v>
      </c>
      <c r="B81" s="666">
        <f t="shared" si="2"/>
        <v>9.2520000000000005E-2</v>
      </c>
      <c r="C81" s="529"/>
      <c r="D81" s="529"/>
      <c r="E81" s="44"/>
      <c r="F81" s="44"/>
    </row>
    <row r="82" spans="1:6" x14ac:dyDescent="0.3">
      <c r="A82" s="665" t="s">
        <v>1191</v>
      </c>
      <c r="B82" s="663">
        <f>B75*(1+$B$79)*(1+$B$80)*(1+$B$81)</f>
        <v>0</v>
      </c>
      <c r="C82" s="529"/>
      <c r="D82" s="529"/>
      <c r="E82" s="44"/>
      <c r="F82" s="44"/>
    </row>
    <row r="83" spans="1:6" x14ac:dyDescent="0.3">
      <c r="A83" s="665" t="s">
        <v>1192</v>
      </c>
      <c r="B83" s="663">
        <f>B76*(1+$B$80)*(1+$B$81)</f>
        <v>0</v>
      </c>
      <c r="C83" s="529"/>
      <c r="D83" s="529"/>
      <c r="E83" s="44"/>
      <c r="F83" s="44"/>
    </row>
    <row r="84" spans="1:6" x14ac:dyDescent="0.3">
      <c r="A84" s="665" t="s">
        <v>1193</v>
      </c>
      <c r="B84" s="663">
        <f>B77*(1+$B$81)</f>
        <v>0</v>
      </c>
      <c r="C84" s="529"/>
      <c r="D84" s="529"/>
      <c r="E84" s="44"/>
      <c r="F84" s="44"/>
    </row>
    <row r="85" spans="1:6" x14ac:dyDescent="0.3">
      <c r="A85" s="659" t="s">
        <v>1194</v>
      </c>
      <c r="B85" s="660">
        <f>AVERAGE(B82:B84,B78)</f>
        <v>0</v>
      </c>
      <c r="C85" s="529"/>
      <c r="D85" s="529"/>
      <c r="E85" s="44"/>
      <c r="F85" s="44"/>
    </row>
    <row r="86" spans="1:6" x14ac:dyDescent="0.3">
      <c r="A86" s="665" t="s">
        <v>1160</v>
      </c>
      <c r="B86" s="666">
        <f>+TAB00!$D$40</f>
        <v>0</v>
      </c>
      <c r="C86" s="529"/>
      <c r="D86" s="529"/>
      <c r="E86" s="44"/>
      <c r="F86" s="44"/>
    </row>
    <row r="87" spans="1:6" x14ac:dyDescent="0.3">
      <c r="A87" s="665" t="s">
        <v>1161</v>
      </c>
      <c r="B87" s="666">
        <f>+TAB00!$E$40</f>
        <v>0</v>
      </c>
      <c r="C87" s="529"/>
      <c r="D87" s="529"/>
      <c r="E87" s="44"/>
      <c r="F87" s="44"/>
    </row>
    <row r="88" spans="1:6" x14ac:dyDescent="0.3">
      <c r="A88" s="665" t="s">
        <v>1162</v>
      </c>
      <c r="B88" s="666">
        <f>+TAB00!$F$40</f>
        <v>0</v>
      </c>
      <c r="C88" s="529"/>
      <c r="D88" s="529"/>
      <c r="E88" s="44"/>
      <c r="F88" s="44"/>
    </row>
    <row r="89" spans="1:6" x14ac:dyDescent="0.3">
      <c r="A89" s="667" t="s">
        <v>1195</v>
      </c>
      <c r="B89" s="668">
        <f>B85*(1+$B$86)*(1+$B$87)*(1+$B$88)</f>
        <v>0</v>
      </c>
      <c r="C89" s="529"/>
      <c r="D89" s="529"/>
      <c r="E89" s="44"/>
      <c r="F89" s="44"/>
    </row>
    <row r="90" spans="1:6" x14ac:dyDescent="0.3">
      <c r="A90" s="670"/>
      <c r="B90" s="670"/>
      <c r="C90" s="529"/>
      <c r="D90" s="529"/>
      <c r="E90" s="44"/>
      <c r="F90" s="44"/>
    </row>
    <row r="91" spans="1:6" x14ac:dyDescent="0.3">
      <c r="A91" s="665" t="s">
        <v>1012</v>
      </c>
      <c r="B91" s="666">
        <f>+TAB00!$F$42</f>
        <v>0</v>
      </c>
      <c r="C91" s="529"/>
      <c r="D91" s="529"/>
      <c r="E91" s="677"/>
      <c r="F91" s="663"/>
    </row>
    <row r="92" spans="1:6" x14ac:dyDescent="0.3">
      <c r="A92" s="670"/>
      <c r="B92" s="670"/>
      <c r="C92" s="529"/>
      <c r="D92" s="529"/>
      <c r="E92" s="529"/>
      <c r="F92" s="529"/>
    </row>
    <row r="93" spans="1:6" x14ac:dyDescent="0.3">
      <c r="A93" s="671" t="s">
        <v>1165</v>
      </c>
      <c r="B93" s="672">
        <f>B89*(1+B91)</f>
        <v>0</v>
      </c>
      <c r="C93" s="529"/>
      <c r="D93" s="529"/>
      <c r="E93" s="529"/>
      <c r="F93" s="529"/>
    </row>
    <row r="94" spans="1:6" x14ac:dyDescent="0.3">
      <c r="A94" s="670"/>
      <c r="B94" s="670"/>
      <c r="C94" s="529"/>
      <c r="D94" s="529"/>
      <c r="E94" s="529"/>
      <c r="F94" s="529"/>
    </row>
    <row r="95" spans="1:6" x14ac:dyDescent="0.3">
      <c r="A95" s="665" t="s">
        <v>1166</v>
      </c>
      <c r="B95" s="666">
        <f>+TAB00!$G$40</f>
        <v>0</v>
      </c>
      <c r="C95" s="529"/>
      <c r="D95" s="529"/>
      <c r="E95" s="529"/>
      <c r="F95" s="529"/>
    </row>
    <row r="96" spans="1:6" x14ac:dyDescent="0.3">
      <c r="A96" s="665" t="s">
        <v>1012</v>
      </c>
      <c r="B96" s="666">
        <f>+TAB00!$G$42</f>
        <v>0</v>
      </c>
      <c r="C96" s="529"/>
      <c r="D96" s="529"/>
      <c r="E96" s="529"/>
      <c r="F96" s="529"/>
    </row>
    <row r="97" spans="1:6" x14ac:dyDescent="0.3">
      <c r="A97" s="670"/>
      <c r="B97" s="670"/>
      <c r="C97" s="529"/>
      <c r="D97" s="529"/>
      <c r="E97" s="529"/>
      <c r="F97" s="529"/>
    </row>
    <row r="98" spans="1:6" x14ac:dyDescent="0.3">
      <c r="A98" s="671" t="s">
        <v>1196</v>
      </c>
      <c r="B98" s="672">
        <f>B93*(1+$B$95)*(1+$B$96)</f>
        <v>0</v>
      </c>
      <c r="C98" s="529"/>
      <c r="D98" s="529"/>
      <c r="E98" s="529"/>
      <c r="F98" s="529"/>
    </row>
    <row r="99" spans="1:6" x14ac:dyDescent="0.3">
      <c r="A99" s="670"/>
      <c r="B99" s="670"/>
      <c r="C99" s="529"/>
      <c r="D99" s="529"/>
      <c r="E99" s="529"/>
      <c r="F99" s="529"/>
    </row>
    <row r="100" spans="1:6" x14ac:dyDescent="0.3">
      <c r="A100" s="665" t="s">
        <v>1170</v>
      </c>
      <c r="B100" s="666">
        <f>+TAB00!$H$40</f>
        <v>0</v>
      </c>
      <c r="C100" s="529"/>
      <c r="D100" s="529"/>
      <c r="E100" s="529"/>
      <c r="F100" s="529"/>
    </row>
    <row r="101" spans="1:6" x14ac:dyDescent="0.3">
      <c r="A101" s="665" t="s">
        <v>1012</v>
      </c>
      <c r="B101" s="666">
        <f>+TAB00!$H$42</f>
        <v>0</v>
      </c>
      <c r="C101" s="529"/>
      <c r="D101" s="529"/>
      <c r="E101" s="529"/>
      <c r="F101" s="529"/>
    </row>
    <row r="102" spans="1:6" x14ac:dyDescent="0.3">
      <c r="A102" s="670"/>
      <c r="B102" s="670"/>
      <c r="C102" s="529"/>
      <c r="D102" s="529"/>
      <c r="E102" s="529"/>
      <c r="F102" s="529"/>
    </row>
    <row r="103" spans="1:6" x14ac:dyDescent="0.3">
      <c r="A103" s="671" t="s">
        <v>1197</v>
      </c>
      <c r="B103" s="672">
        <f>B98*(1+$B$100)*(1+$B$101)</f>
        <v>0</v>
      </c>
      <c r="C103" s="529"/>
      <c r="D103" s="529"/>
      <c r="E103" s="529"/>
      <c r="F103" s="529"/>
    </row>
    <row r="104" spans="1:6" x14ac:dyDescent="0.3">
      <c r="A104" s="670"/>
      <c r="B104" s="670"/>
      <c r="C104" s="529"/>
      <c r="D104" s="529"/>
      <c r="E104" s="529"/>
      <c r="F104" s="529"/>
    </row>
    <row r="105" spans="1:6" x14ac:dyDescent="0.3">
      <c r="A105" s="665" t="s">
        <v>1174</v>
      </c>
      <c r="B105" s="666">
        <f>+TAB00!$I$40</f>
        <v>0</v>
      </c>
      <c r="C105" s="529"/>
      <c r="D105" s="529"/>
      <c r="E105" s="529"/>
      <c r="F105" s="529"/>
    </row>
    <row r="106" spans="1:6" x14ac:dyDescent="0.3">
      <c r="A106" s="665" t="s">
        <v>1012</v>
      </c>
      <c r="B106" s="666">
        <f>+TAB00!$I$42</f>
        <v>0</v>
      </c>
      <c r="C106" s="529"/>
      <c r="D106" s="529"/>
      <c r="E106" s="529"/>
      <c r="F106" s="529"/>
    </row>
    <row r="107" spans="1:6" x14ac:dyDescent="0.3">
      <c r="A107" s="670"/>
      <c r="B107" s="670"/>
      <c r="C107" s="529"/>
      <c r="D107" s="529"/>
      <c r="E107" s="529"/>
      <c r="F107" s="529"/>
    </row>
    <row r="108" spans="1:6" x14ac:dyDescent="0.3">
      <c r="A108" s="671" t="s">
        <v>1198</v>
      </c>
      <c r="B108" s="672">
        <f>B103*(1+$B$105)*(1+$B$106)</f>
        <v>0</v>
      </c>
      <c r="C108" s="529"/>
      <c r="D108" s="529"/>
      <c r="E108" s="529"/>
      <c r="F108" s="529"/>
    </row>
    <row r="109" spans="1:6" x14ac:dyDescent="0.3">
      <c r="A109" s="670"/>
      <c r="B109" s="670"/>
      <c r="C109" s="529"/>
      <c r="D109" s="529"/>
      <c r="E109" s="529"/>
      <c r="F109" s="529"/>
    </row>
    <row r="110" spans="1:6" x14ac:dyDescent="0.3">
      <c r="A110" s="665" t="s">
        <v>1178</v>
      </c>
      <c r="B110" s="666">
        <f>+TAB00!$J$40</f>
        <v>0</v>
      </c>
      <c r="C110" s="529"/>
      <c r="D110" s="529"/>
      <c r="E110" s="529"/>
      <c r="F110" s="529"/>
    </row>
    <row r="111" spans="1:6" x14ac:dyDescent="0.3">
      <c r="A111" s="665" t="s">
        <v>1012</v>
      </c>
      <c r="B111" s="666">
        <f>+TAB00!$J$42</f>
        <v>0</v>
      </c>
      <c r="C111" s="529"/>
      <c r="D111" s="529"/>
      <c r="E111" s="529"/>
      <c r="F111" s="529"/>
    </row>
    <row r="112" spans="1:6" x14ac:dyDescent="0.3">
      <c r="A112" s="670"/>
      <c r="B112" s="670"/>
      <c r="C112" s="529"/>
      <c r="D112" s="529"/>
      <c r="E112" s="529"/>
      <c r="F112" s="529"/>
    </row>
    <row r="113" spans="1:9" x14ac:dyDescent="0.3">
      <c r="A113" s="671" t="s">
        <v>1199</v>
      </c>
      <c r="B113" s="672">
        <f>B108*(1+$B$110)*(1+$B$111)</f>
        <v>0</v>
      </c>
      <c r="C113" s="529"/>
      <c r="D113" s="529"/>
      <c r="E113" s="529"/>
      <c r="F113" s="529"/>
    </row>
    <row r="114" spans="1:9" x14ac:dyDescent="0.3">
      <c r="A114" s="670"/>
      <c r="B114" s="529"/>
      <c r="C114" s="529"/>
      <c r="D114" s="529"/>
      <c r="E114" s="529"/>
      <c r="F114" s="529"/>
    </row>
    <row r="115" spans="1:9" x14ac:dyDescent="0.3">
      <c r="A115" s="671" t="s">
        <v>1200</v>
      </c>
      <c r="B115" s="653" t="s">
        <v>1134</v>
      </c>
      <c r="C115" s="653" t="s">
        <v>1135</v>
      </c>
      <c r="D115" s="653" t="s">
        <v>1136</v>
      </c>
      <c r="E115" s="653" t="s">
        <v>1137</v>
      </c>
      <c r="F115" s="654" t="s">
        <v>1138</v>
      </c>
    </row>
    <row r="116" spans="1:9" x14ac:dyDescent="0.3">
      <c r="A116" s="665" t="s">
        <v>1201</v>
      </c>
      <c r="B116" s="657"/>
      <c r="C116" s="657"/>
      <c r="D116" s="657"/>
      <c r="E116" s="657"/>
      <c r="F116" s="658"/>
    </row>
    <row r="117" spans="1:9" x14ac:dyDescent="0.3">
      <c r="A117" s="665" t="s">
        <v>1202</v>
      </c>
      <c r="B117" s="675">
        <f>B93</f>
        <v>0</v>
      </c>
      <c r="C117" s="675">
        <f>B98</f>
        <v>0</v>
      </c>
      <c r="D117" s="675">
        <f>B103</f>
        <v>0</v>
      </c>
      <c r="E117" s="675">
        <f>B108</f>
        <v>0</v>
      </c>
      <c r="F117" s="676">
        <f>B113</f>
        <v>0</v>
      </c>
    </row>
    <row r="118" spans="1:9" x14ac:dyDescent="0.3">
      <c r="A118" s="671" t="s">
        <v>1146</v>
      </c>
      <c r="B118" s="664">
        <f>+B116-B117</f>
        <v>0</v>
      </c>
      <c r="C118" s="664">
        <f t="shared" ref="C118:F118" si="4">+C116-C117</f>
        <v>0</v>
      </c>
      <c r="D118" s="664">
        <f t="shared" si="4"/>
        <v>0</v>
      </c>
      <c r="E118" s="664">
        <f t="shared" si="4"/>
        <v>0</v>
      </c>
      <c r="F118" s="664">
        <f t="shared" si="4"/>
        <v>0</v>
      </c>
    </row>
    <row r="120" spans="1:9" ht="18" x14ac:dyDescent="0.3">
      <c r="A120" s="757" t="s">
        <v>1203</v>
      </c>
      <c r="B120" s="757"/>
      <c r="C120" s="757"/>
      <c r="D120" s="757"/>
      <c r="E120" s="757"/>
      <c r="F120" s="757"/>
      <c r="G120" s="757"/>
      <c r="H120" s="757"/>
      <c r="I120" s="757"/>
    </row>
    <row r="121" spans="1:9" s="2" customFormat="1" ht="18" x14ac:dyDescent="0.3">
      <c r="A121" s="646"/>
      <c r="B121" s="646"/>
      <c r="C121" s="646"/>
      <c r="D121" s="646"/>
      <c r="E121" s="646"/>
      <c r="F121" s="646"/>
      <c r="G121" s="646"/>
      <c r="H121" s="646"/>
    </row>
    <row r="122" spans="1:9" ht="18" x14ac:dyDescent="0.3">
      <c r="A122" s="758" t="s">
        <v>1131</v>
      </c>
      <c r="B122" s="758"/>
      <c r="C122" s="647"/>
      <c r="D122" s="646"/>
      <c r="E122" s="758" t="s">
        <v>1132</v>
      </c>
      <c r="F122" s="758"/>
      <c r="G122" s="758"/>
      <c r="H122" s="758"/>
      <c r="I122" s="758"/>
    </row>
    <row r="123" spans="1:9" x14ac:dyDescent="0.3">
      <c r="A123" s="648"/>
      <c r="B123" s="648"/>
      <c r="C123" s="648"/>
    </row>
    <row r="124" spans="1:9" x14ac:dyDescent="0.3">
      <c r="A124" s="648"/>
      <c r="B124" s="648"/>
      <c r="C124" s="529"/>
      <c r="D124" s="529"/>
      <c r="E124" s="652" t="s">
        <v>1134</v>
      </c>
      <c r="F124" s="653" t="s">
        <v>1135</v>
      </c>
      <c r="G124" s="653" t="s">
        <v>1136</v>
      </c>
      <c r="H124" s="653" t="s">
        <v>1137</v>
      </c>
      <c r="I124" s="654" t="s">
        <v>1138</v>
      </c>
    </row>
    <row r="125" spans="1:9" ht="14.25" customHeight="1" x14ac:dyDescent="0.3">
      <c r="A125" s="649" t="s">
        <v>1204</v>
      </c>
      <c r="B125" s="650"/>
      <c r="C125" s="529"/>
      <c r="D125" s="655" t="s">
        <v>1140</v>
      </c>
      <c r="E125" s="656"/>
      <c r="F125" s="657"/>
      <c r="G125" s="657"/>
      <c r="H125" s="657"/>
      <c r="I125" s="658"/>
    </row>
    <row r="126" spans="1:9" x14ac:dyDescent="0.3">
      <c r="A126" s="665" t="s">
        <v>1205</v>
      </c>
      <c r="B126" s="650"/>
      <c r="C126" s="529"/>
      <c r="D126" s="661"/>
      <c r="E126" s="44"/>
      <c r="F126" s="44"/>
      <c r="G126" s="44"/>
    </row>
    <row r="127" spans="1:9" x14ac:dyDescent="0.3">
      <c r="A127" s="665" t="s">
        <v>1206</v>
      </c>
      <c r="B127" s="650"/>
      <c r="C127" s="529"/>
      <c r="D127" s="661" t="s">
        <v>1190</v>
      </c>
      <c r="E127" s="708">
        <f>+E125*(1+(TAB00!$F$40-TAB00!$F$39))</f>
        <v>0</v>
      </c>
      <c r="F127" s="708">
        <f>+F125*((1+(TAB00!$F$40-TAB00!$F$39))*(1+(TAB00!$G$40-TAB00!$G$39)))</f>
        <v>0</v>
      </c>
      <c r="G127" s="708">
        <f>+G125*((1+(TAB00!$F$40-TAB00!$F$39))*(1+(TAB00!$G$40-TAB00!$G$39))*(1+(TAB00!$H$40-TAB00!$H$39)))</f>
        <v>0</v>
      </c>
      <c r="H127" s="708">
        <f>+H125*((1+(TAB00!$F$40-TAB00!$F$39))*(1+(TAB00!$G$40-TAB00!$G$39))*(1+(TAB00!$H$40-TAB00!$H$39))*(1+(TAB00!$I$40-TAB00!$I$39)))</f>
        <v>0</v>
      </c>
      <c r="I127" s="708">
        <f>+I125*((1+(TAB00!$F$40-TAB00!$F$39))*(1+(TAB00!$G$40-TAB00!$G$39))*(1+(TAB00!$H$40-TAB00!$H$39))*(1+(TAB00!$I$40-TAB00!$I$39))*(1+(TAB00!$J$40-TAB00!$J$39)))</f>
        <v>0</v>
      </c>
    </row>
    <row r="128" spans="1:9" x14ac:dyDescent="0.3">
      <c r="A128" s="665" t="s">
        <v>1207</v>
      </c>
      <c r="B128" s="650"/>
      <c r="C128" s="529"/>
      <c r="D128" s="661"/>
      <c r="E128" s="44"/>
      <c r="F128" s="44"/>
      <c r="G128" s="44"/>
    </row>
    <row r="129" spans="1:9" x14ac:dyDescent="0.3">
      <c r="A129" s="665" t="s">
        <v>1153</v>
      </c>
      <c r="B129" s="666">
        <f>+$B$21</f>
        <v>9.8499999999999994E-3</v>
      </c>
      <c r="C129" s="529"/>
      <c r="D129" s="661" t="s">
        <v>1146</v>
      </c>
      <c r="E129" s="664">
        <f>+E125-E127</f>
        <v>0</v>
      </c>
      <c r="F129" s="664">
        <f t="shared" ref="F129:I129" si="5">+F125-F127</f>
        <v>0</v>
      </c>
      <c r="G129" s="664">
        <f t="shared" si="5"/>
        <v>0</v>
      </c>
      <c r="H129" s="664">
        <f t="shared" si="5"/>
        <v>0</v>
      </c>
      <c r="I129" s="664">
        <f t="shared" si="5"/>
        <v>0</v>
      </c>
    </row>
    <row r="130" spans="1:9" x14ac:dyDescent="0.3">
      <c r="A130" s="665" t="s">
        <v>1154</v>
      </c>
      <c r="B130" s="666">
        <f>+$B$22</f>
        <v>2.009E-2</v>
      </c>
      <c r="C130" s="529"/>
      <c r="D130" s="529"/>
      <c r="E130" s="44"/>
      <c r="F130" s="44"/>
    </row>
    <row r="131" spans="1:9" x14ac:dyDescent="0.3">
      <c r="A131" s="665" t="s">
        <v>1155</v>
      </c>
      <c r="B131" s="666">
        <f>+$B$23</f>
        <v>9.2520000000000005E-2</v>
      </c>
      <c r="C131" s="529"/>
      <c r="D131" s="529"/>
      <c r="E131" s="44"/>
      <c r="F131" s="44"/>
    </row>
    <row r="132" spans="1:9" x14ac:dyDescent="0.3">
      <c r="A132" s="665" t="s">
        <v>1208</v>
      </c>
      <c r="B132" s="663">
        <f>B125*(1+$B$129)*(1+$B$130)*(1+$B$131)</f>
        <v>0</v>
      </c>
      <c r="C132" s="529"/>
      <c r="D132" s="529"/>
      <c r="E132" s="44"/>
      <c r="F132" s="44"/>
    </row>
    <row r="133" spans="1:9" x14ac:dyDescent="0.3">
      <c r="A133" s="665" t="s">
        <v>1209</v>
      </c>
      <c r="B133" s="663">
        <f>B126*(1+$B$130)*(1+$B$131)</f>
        <v>0</v>
      </c>
      <c r="C133" s="529"/>
      <c r="D133" s="529"/>
      <c r="E133" s="44"/>
      <c r="F133" s="44"/>
    </row>
    <row r="134" spans="1:9" x14ac:dyDescent="0.3">
      <c r="A134" s="665" t="s">
        <v>1210</v>
      </c>
      <c r="B134" s="663">
        <f>B127*(1+$B$131)</f>
        <v>0</v>
      </c>
      <c r="C134" s="529"/>
      <c r="D134" s="529"/>
      <c r="E134" s="44"/>
      <c r="F134" s="44"/>
    </row>
    <row r="135" spans="1:9" x14ac:dyDescent="0.3">
      <c r="A135" s="659" t="s">
        <v>1211</v>
      </c>
      <c r="B135" s="660">
        <f>AVERAGE(B132:B134,B128)</f>
        <v>0</v>
      </c>
      <c r="C135" s="529"/>
      <c r="D135" s="529"/>
      <c r="E135" s="44"/>
      <c r="F135" s="44"/>
    </row>
    <row r="136" spans="1:9" x14ac:dyDescent="0.3">
      <c r="A136" s="665" t="s">
        <v>1160</v>
      </c>
      <c r="B136" s="666">
        <f>+TAB00!$D$40</f>
        <v>0</v>
      </c>
      <c r="C136" s="529"/>
      <c r="D136" s="529"/>
      <c r="E136" s="44"/>
      <c r="F136" s="44"/>
    </row>
    <row r="137" spans="1:9" x14ac:dyDescent="0.3">
      <c r="A137" s="665" t="s">
        <v>1161</v>
      </c>
      <c r="B137" s="666">
        <f>+TAB00!$E$40</f>
        <v>0</v>
      </c>
      <c r="C137" s="529"/>
      <c r="D137" s="529"/>
      <c r="E137" s="44"/>
      <c r="F137" s="44"/>
    </row>
    <row r="138" spans="1:9" x14ac:dyDescent="0.3">
      <c r="A138" s="665" t="s">
        <v>1162</v>
      </c>
      <c r="B138" s="666">
        <f>+TAB00!$F$40</f>
        <v>0</v>
      </c>
      <c r="C138" s="529"/>
      <c r="D138" s="529"/>
      <c r="E138" s="44"/>
      <c r="F138" s="44"/>
    </row>
    <row r="139" spans="1:9" x14ac:dyDescent="0.3">
      <c r="A139" s="667" t="s">
        <v>1212</v>
      </c>
      <c r="B139" s="668">
        <f>B135*(1+$B$136)*(1+$B$137)*(1+$B$138)</f>
        <v>0</v>
      </c>
      <c r="C139" s="529"/>
      <c r="D139" s="529"/>
      <c r="E139" s="44"/>
      <c r="F139" s="44"/>
    </row>
    <row r="140" spans="1:9" x14ac:dyDescent="0.3">
      <c r="A140" s="670"/>
      <c r="B140" s="670"/>
      <c r="C140" s="529"/>
      <c r="D140" s="529"/>
      <c r="E140" s="44"/>
      <c r="F140" s="44"/>
    </row>
    <row r="141" spans="1:9" x14ac:dyDescent="0.3">
      <c r="A141" s="678" t="s">
        <v>1165</v>
      </c>
      <c r="B141" s="679">
        <f>B139</f>
        <v>0</v>
      </c>
      <c r="C141" s="529"/>
      <c r="D141" s="529"/>
      <c r="E141" s="529"/>
      <c r="F141" s="529"/>
    </row>
    <row r="142" spans="1:9" x14ac:dyDescent="0.3">
      <c r="A142" s="670"/>
      <c r="B142" s="670"/>
      <c r="C142" s="670"/>
      <c r="D142" s="529"/>
      <c r="E142" s="529"/>
      <c r="F142" s="529"/>
    </row>
    <row r="143" spans="1:9" x14ac:dyDescent="0.3">
      <c r="A143" s="665" t="s">
        <v>1166</v>
      </c>
      <c r="B143" s="666">
        <f>+TAB00!$G$40</f>
        <v>0</v>
      </c>
      <c r="C143" s="670"/>
      <c r="D143" s="529"/>
      <c r="E143" s="529"/>
      <c r="F143" s="529"/>
    </row>
    <row r="144" spans="1:9" x14ac:dyDescent="0.3">
      <c r="A144" s="670"/>
      <c r="B144" s="670"/>
      <c r="C144" s="670"/>
      <c r="D144" s="529"/>
      <c r="E144" s="529"/>
      <c r="F144" s="529"/>
    </row>
    <row r="145" spans="1:6" x14ac:dyDescent="0.3">
      <c r="A145" s="671" t="s">
        <v>1196</v>
      </c>
      <c r="B145" s="672">
        <f>B141*(1+$D$28)</f>
        <v>0</v>
      </c>
      <c r="C145" s="670"/>
      <c r="D145" s="529"/>
      <c r="E145" s="529"/>
      <c r="F145" s="529"/>
    </row>
    <row r="146" spans="1:6" x14ac:dyDescent="0.3">
      <c r="A146" s="670"/>
      <c r="B146" s="670"/>
      <c r="C146" s="670"/>
      <c r="D146" s="529"/>
      <c r="E146" s="529"/>
      <c r="F146" s="529"/>
    </row>
    <row r="147" spans="1:6" x14ac:dyDescent="0.3">
      <c r="A147" s="665" t="s">
        <v>1170</v>
      </c>
      <c r="B147" s="666">
        <f>+TAB00!$H$40</f>
        <v>0</v>
      </c>
      <c r="C147" s="670"/>
      <c r="D147" s="529"/>
      <c r="E147" s="529"/>
      <c r="F147" s="529"/>
    </row>
    <row r="148" spans="1:6" x14ac:dyDescent="0.3">
      <c r="A148" s="670"/>
      <c r="B148" s="670"/>
      <c r="C148" s="670"/>
      <c r="D148" s="529"/>
      <c r="E148" s="529"/>
      <c r="F148" s="529"/>
    </row>
    <row r="149" spans="1:6" x14ac:dyDescent="0.3">
      <c r="A149" s="671" t="s">
        <v>1197</v>
      </c>
      <c r="B149" s="672">
        <f>B145*(1+$D$28)</f>
        <v>0</v>
      </c>
      <c r="C149" s="670"/>
      <c r="D149" s="529"/>
      <c r="E149" s="529"/>
      <c r="F149" s="529"/>
    </row>
    <row r="150" spans="1:6" x14ac:dyDescent="0.3">
      <c r="A150" s="670"/>
      <c r="B150" s="670"/>
      <c r="C150" s="670"/>
      <c r="D150" s="529"/>
      <c r="E150" s="529"/>
      <c r="F150" s="529"/>
    </row>
    <row r="151" spans="1:6" x14ac:dyDescent="0.3">
      <c r="A151" s="665" t="s">
        <v>1174</v>
      </c>
      <c r="B151" s="666">
        <f>+TAB00!$I$40</f>
        <v>0</v>
      </c>
      <c r="C151" s="670"/>
      <c r="D151" s="529"/>
      <c r="E151" s="529"/>
      <c r="F151" s="529"/>
    </row>
    <row r="152" spans="1:6" x14ac:dyDescent="0.3">
      <c r="A152" s="670"/>
      <c r="B152" s="670"/>
      <c r="C152" s="670"/>
      <c r="D152" s="529"/>
      <c r="E152" s="529"/>
      <c r="F152" s="529"/>
    </row>
    <row r="153" spans="1:6" x14ac:dyDescent="0.3">
      <c r="A153" s="671" t="s">
        <v>1198</v>
      </c>
      <c r="B153" s="672">
        <f>B149*(1+$D$28)</f>
        <v>0</v>
      </c>
      <c r="C153" s="670"/>
      <c r="D153" s="529"/>
      <c r="E153" s="529"/>
      <c r="F153" s="529"/>
    </row>
    <row r="154" spans="1:6" x14ac:dyDescent="0.3">
      <c r="A154" s="670"/>
      <c r="B154" s="670"/>
      <c r="C154" s="670"/>
      <c r="D154" s="529"/>
      <c r="E154" s="529"/>
      <c r="F154" s="529"/>
    </row>
    <row r="155" spans="1:6" x14ac:dyDescent="0.3">
      <c r="A155" s="665" t="s">
        <v>1178</v>
      </c>
      <c r="B155" s="666">
        <f>+TAB00!$J$40</f>
        <v>0</v>
      </c>
      <c r="C155" s="670"/>
      <c r="D155" s="529"/>
      <c r="E155" s="529"/>
      <c r="F155" s="529"/>
    </row>
    <row r="156" spans="1:6" x14ac:dyDescent="0.3">
      <c r="A156" s="670"/>
      <c r="B156" s="670"/>
      <c r="C156" s="670"/>
      <c r="D156" s="529"/>
      <c r="E156" s="529"/>
      <c r="F156" s="529"/>
    </row>
    <row r="157" spans="1:6" x14ac:dyDescent="0.3">
      <c r="A157" s="671" t="s">
        <v>1199</v>
      </c>
      <c r="B157" s="672">
        <f>B153*(1+$D$28)</f>
        <v>0</v>
      </c>
      <c r="C157" s="670"/>
      <c r="D157" s="529"/>
      <c r="E157" s="529"/>
      <c r="F157" s="529"/>
    </row>
    <row r="158" spans="1:6" x14ac:dyDescent="0.3">
      <c r="A158" s="670"/>
      <c r="B158" s="670"/>
      <c r="C158" s="670"/>
      <c r="D158" s="529"/>
      <c r="E158" s="529"/>
      <c r="F158" s="529"/>
    </row>
    <row r="159" spans="1:6" x14ac:dyDescent="0.3">
      <c r="A159" s="671" t="s">
        <v>1213</v>
      </c>
      <c r="B159" s="653" t="s">
        <v>1134</v>
      </c>
      <c r="C159" s="653" t="s">
        <v>1135</v>
      </c>
      <c r="D159" s="653" t="s">
        <v>1136</v>
      </c>
      <c r="E159" s="653" t="s">
        <v>1137</v>
      </c>
      <c r="F159" s="654" t="s">
        <v>1138</v>
      </c>
    </row>
    <row r="160" spans="1:6" x14ac:dyDescent="0.3">
      <c r="A160" s="665" t="s">
        <v>1214</v>
      </c>
      <c r="B160" s="657"/>
      <c r="C160" s="657"/>
      <c r="D160" s="657"/>
      <c r="E160" s="657"/>
      <c r="F160" s="658"/>
    </row>
    <row r="161" spans="1:6" x14ac:dyDescent="0.3">
      <c r="A161" s="665" t="s">
        <v>1215</v>
      </c>
      <c r="B161" s="675">
        <f>B141</f>
        <v>0</v>
      </c>
      <c r="C161" s="675">
        <f>B145</f>
        <v>0</v>
      </c>
      <c r="D161" s="675">
        <f>B149</f>
        <v>0</v>
      </c>
      <c r="E161" s="675">
        <f>B153</f>
        <v>0</v>
      </c>
      <c r="F161" s="676">
        <f>B157</f>
        <v>0</v>
      </c>
    </row>
    <row r="162" spans="1:6" x14ac:dyDescent="0.3">
      <c r="A162" s="671" t="s">
        <v>1146</v>
      </c>
      <c r="B162" s="664">
        <f>+B160-B161</f>
        <v>0</v>
      </c>
      <c r="C162" s="664">
        <f t="shared" ref="C162:F162" si="6">+C160-C161</f>
        <v>0</v>
      </c>
      <c r="D162" s="664">
        <f t="shared" si="6"/>
        <v>0</v>
      </c>
      <c r="E162" s="664">
        <f t="shared" si="6"/>
        <v>0</v>
      </c>
      <c r="F162" s="664">
        <f t="shared" si="6"/>
        <v>0</v>
      </c>
    </row>
  </sheetData>
  <mergeCells count="10">
    <mergeCell ref="A120:I120"/>
    <mergeCell ref="A122:B122"/>
    <mergeCell ref="E122:I122"/>
    <mergeCell ref="A3:I3"/>
    <mergeCell ref="A5:I5"/>
    <mergeCell ref="A7:B7"/>
    <mergeCell ref="E7:I7"/>
    <mergeCell ref="A71:I71"/>
    <mergeCell ref="A73:B73"/>
    <mergeCell ref="E73:I73"/>
  </mergeCells>
  <conditionalFormatting sqref="B66">
    <cfRule type="containsText" dxfId="844" priority="105" operator="containsText" text="ntitulé">
      <formula>NOT(ISERROR(SEARCH("ntitulé",B66)))</formula>
    </cfRule>
    <cfRule type="containsBlanks" dxfId="843" priority="106">
      <formula>LEN(TRIM(B66))=0</formula>
    </cfRule>
  </conditionalFormatting>
  <conditionalFormatting sqref="C66">
    <cfRule type="containsText" dxfId="842" priority="103" operator="containsText" text="ntitulé">
      <formula>NOT(ISERROR(SEARCH("ntitulé",C66)))</formula>
    </cfRule>
    <cfRule type="containsBlanks" dxfId="841" priority="104">
      <formula>LEN(TRIM(C66))=0</formula>
    </cfRule>
  </conditionalFormatting>
  <conditionalFormatting sqref="D66">
    <cfRule type="containsText" dxfId="840" priority="101" operator="containsText" text="ntitulé">
      <formula>NOT(ISERROR(SEARCH("ntitulé",D66)))</formula>
    </cfRule>
    <cfRule type="containsBlanks" dxfId="839" priority="102">
      <formula>LEN(TRIM(D66))=0</formula>
    </cfRule>
  </conditionalFormatting>
  <conditionalFormatting sqref="E66">
    <cfRule type="containsText" dxfId="838" priority="99" operator="containsText" text="ntitulé">
      <formula>NOT(ISERROR(SEARCH("ntitulé",E66)))</formula>
    </cfRule>
    <cfRule type="containsBlanks" dxfId="837" priority="100">
      <formula>LEN(TRIM(E66))=0</formula>
    </cfRule>
  </conditionalFormatting>
  <conditionalFormatting sqref="F66">
    <cfRule type="containsText" dxfId="836" priority="97" operator="containsText" text="ntitulé">
      <formula>NOT(ISERROR(SEARCH("ntitulé",F66)))</formula>
    </cfRule>
    <cfRule type="containsBlanks" dxfId="835" priority="98">
      <formula>LEN(TRIM(F66))=0</formula>
    </cfRule>
  </conditionalFormatting>
  <conditionalFormatting sqref="B9:B20">
    <cfRule type="containsText" dxfId="834" priority="95" operator="containsText" text="ntitulé">
      <formula>NOT(ISERROR(SEARCH("ntitulé",B9)))</formula>
    </cfRule>
    <cfRule type="containsBlanks" dxfId="833" priority="96">
      <formula>LEN(TRIM(B9))=0</formula>
    </cfRule>
  </conditionalFormatting>
  <conditionalFormatting sqref="A9:A20">
    <cfRule type="containsText" dxfId="832" priority="93" operator="containsText" text="ntitulé">
      <formula>NOT(ISERROR(SEARCH("ntitulé",A9)))</formula>
    </cfRule>
    <cfRule type="containsBlanks" dxfId="831" priority="94">
      <formula>LEN(TRIM(A9))=0</formula>
    </cfRule>
  </conditionalFormatting>
  <conditionalFormatting sqref="B27">
    <cfRule type="containsText" dxfId="830" priority="91" operator="containsText" text="ntitulé">
      <formula>NOT(ISERROR(SEARCH("ntitulé",B27)))</formula>
    </cfRule>
    <cfRule type="containsBlanks" dxfId="829" priority="92">
      <formula>LEN(TRIM(B27))=0</formula>
    </cfRule>
  </conditionalFormatting>
  <conditionalFormatting sqref="A27">
    <cfRule type="containsText" dxfId="828" priority="89" operator="containsText" text="ntitulé">
      <formula>NOT(ISERROR(SEARCH("ntitulé",A27)))</formula>
    </cfRule>
    <cfRule type="containsBlanks" dxfId="827" priority="90">
      <formula>LEN(TRIM(A27))=0</formula>
    </cfRule>
  </conditionalFormatting>
  <conditionalFormatting sqref="B75:B78">
    <cfRule type="containsText" dxfId="826" priority="87" operator="containsText" text="ntitulé">
      <formula>NOT(ISERROR(SEARCH("ntitulé",B75)))</formula>
    </cfRule>
    <cfRule type="containsBlanks" dxfId="825" priority="88">
      <formula>LEN(TRIM(B75))=0</formula>
    </cfRule>
  </conditionalFormatting>
  <conditionalFormatting sqref="A75:A78">
    <cfRule type="containsText" dxfId="824" priority="85" operator="containsText" text="ntitulé">
      <formula>NOT(ISERROR(SEARCH("ntitulé",A75)))</formula>
    </cfRule>
    <cfRule type="containsBlanks" dxfId="823" priority="86">
      <formula>LEN(TRIM(A75))=0</formula>
    </cfRule>
  </conditionalFormatting>
  <conditionalFormatting sqref="B116">
    <cfRule type="containsText" dxfId="822" priority="83" operator="containsText" text="ntitulé">
      <formula>NOT(ISERROR(SEARCH("ntitulé",B116)))</formula>
    </cfRule>
    <cfRule type="containsBlanks" dxfId="821" priority="84">
      <formula>LEN(TRIM(B116))=0</formula>
    </cfRule>
  </conditionalFormatting>
  <conditionalFormatting sqref="C116">
    <cfRule type="containsText" dxfId="820" priority="81" operator="containsText" text="ntitulé">
      <formula>NOT(ISERROR(SEARCH("ntitulé",C116)))</formula>
    </cfRule>
    <cfRule type="containsBlanks" dxfId="819" priority="82">
      <formula>LEN(TRIM(C116))=0</formula>
    </cfRule>
  </conditionalFormatting>
  <conditionalFormatting sqref="D116">
    <cfRule type="containsText" dxfId="818" priority="79" operator="containsText" text="ntitulé">
      <formula>NOT(ISERROR(SEARCH("ntitulé",D116)))</formula>
    </cfRule>
    <cfRule type="containsBlanks" dxfId="817" priority="80">
      <formula>LEN(TRIM(D116))=0</formula>
    </cfRule>
  </conditionalFormatting>
  <conditionalFormatting sqref="E116">
    <cfRule type="containsText" dxfId="816" priority="77" operator="containsText" text="ntitulé">
      <formula>NOT(ISERROR(SEARCH("ntitulé",E116)))</formula>
    </cfRule>
    <cfRule type="containsBlanks" dxfId="815" priority="78">
      <formula>LEN(TRIM(E116))=0</formula>
    </cfRule>
  </conditionalFormatting>
  <conditionalFormatting sqref="F116">
    <cfRule type="containsText" dxfId="814" priority="75" operator="containsText" text="ntitulé">
      <formula>NOT(ISERROR(SEARCH("ntitulé",F116)))</formula>
    </cfRule>
    <cfRule type="containsBlanks" dxfId="813" priority="76">
      <formula>LEN(TRIM(F116))=0</formula>
    </cfRule>
  </conditionalFormatting>
  <conditionalFormatting sqref="B160">
    <cfRule type="containsText" dxfId="812" priority="73" operator="containsText" text="ntitulé">
      <formula>NOT(ISERROR(SEARCH("ntitulé",B160)))</formula>
    </cfRule>
    <cfRule type="containsBlanks" dxfId="811" priority="74">
      <formula>LEN(TRIM(B160))=0</formula>
    </cfRule>
  </conditionalFormatting>
  <conditionalFormatting sqref="C160">
    <cfRule type="containsText" dxfId="810" priority="71" operator="containsText" text="ntitulé">
      <formula>NOT(ISERROR(SEARCH("ntitulé",C160)))</formula>
    </cfRule>
    <cfRule type="containsBlanks" dxfId="809" priority="72">
      <formula>LEN(TRIM(C160))=0</formula>
    </cfRule>
  </conditionalFormatting>
  <conditionalFormatting sqref="D160">
    <cfRule type="containsText" dxfId="808" priority="69" operator="containsText" text="ntitulé">
      <formula>NOT(ISERROR(SEARCH("ntitulé",D160)))</formula>
    </cfRule>
    <cfRule type="containsBlanks" dxfId="807" priority="70">
      <formula>LEN(TRIM(D160))=0</formula>
    </cfRule>
  </conditionalFormatting>
  <conditionalFormatting sqref="E160">
    <cfRule type="containsText" dxfId="806" priority="67" operator="containsText" text="ntitulé">
      <formula>NOT(ISERROR(SEARCH("ntitulé",E160)))</formula>
    </cfRule>
    <cfRule type="containsBlanks" dxfId="805" priority="68">
      <formula>LEN(TRIM(E160))=0</formula>
    </cfRule>
  </conditionalFormatting>
  <conditionalFormatting sqref="F160">
    <cfRule type="containsText" dxfId="804" priority="65" operator="containsText" text="ntitulé">
      <formula>NOT(ISERROR(SEARCH("ntitulé",F160)))</formula>
    </cfRule>
    <cfRule type="containsBlanks" dxfId="803" priority="66">
      <formula>LEN(TRIM(F160))=0</formula>
    </cfRule>
  </conditionalFormatting>
  <conditionalFormatting sqref="E125">
    <cfRule type="containsText" dxfId="802" priority="43" operator="containsText" text="ntitulé">
      <formula>NOT(ISERROR(SEARCH("ntitulé",E125)))</formula>
    </cfRule>
    <cfRule type="containsBlanks" dxfId="801" priority="44">
      <formula>LEN(TRIM(E125))=0</formula>
    </cfRule>
  </conditionalFormatting>
  <conditionalFormatting sqref="F125">
    <cfRule type="containsText" dxfId="800" priority="41" operator="containsText" text="ntitulé">
      <formula>NOT(ISERROR(SEARCH("ntitulé",F125)))</formula>
    </cfRule>
    <cfRule type="containsBlanks" dxfId="799" priority="42">
      <formula>LEN(TRIM(F125))=0</formula>
    </cfRule>
  </conditionalFormatting>
  <conditionalFormatting sqref="G125">
    <cfRule type="containsText" dxfId="798" priority="39" operator="containsText" text="ntitulé">
      <formula>NOT(ISERROR(SEARCH("ntitulé",G125)))</formula>
    </cfRule>
    <cfRule type="containsBlanks" dxfId="797" priority="40">
      <formula>LEN(TRIM(G125))=0</formula>
    </cfRule>
  </conditionalFormatting>
  <conditionalFormatting sqref="H125">
    <cfRule type="containsText" dxfId="796" priority="37" operator="containsText" text="ntitulé">
      <formula>NOT(ISERROR(SEARCH("ntitulé",H125)))</formula>
    </cfRule>
    <cfRule type="containsBlanks" dxfId="795" priority="38">
      <formula>LEN(TRIM(H125))=0</formula>
    </cfRule>
  </conditionalFormatting>
  <conditionalFormatting sqref="I125">
    <cfRule type="containsText" dxfId="794" priority="35" operator="containsText" text="ntitulé">
      <formula>NOT(ISERROR(SEARCH("ntitulé",I125)))</formula>
    </cfRule>
    <cfRule type="containsBlanks" dxfId="793" priority="36">
      <formula>LEN(TRIM(I125))=0</formula>
    </cfRule>
  </conditionalFormatting>
  <conditionalFormatting sqref="B85">
    <cfRule type="containsText" dxfId="792" priority="33" operator="containsText" text="ntitulé">
      <formula>NOT(ISERROR(SEARCH("ntitulé",B85)))</formula>
    </cfRule>
    <cfRule type="containsBlanks" dxfId="791" priority="34">
      <formula>LEN(TRIM(B85))=0</formula>
    </cfRule>
  </conditionalFormatting>
  <conditionalFormatting sqref="A85">
    <cfRule type="containsText" dxfId="790" priority="31" operator="containsText" text="ntitulé">
      <formula>NOT(ISERROR(SEARCH("ntitulé",A85)))</formula>
    </cfRule>
    <cfRule type="containsBlanks" dxfId="789" priority="32">
      <formula>LEN(TRIM(A85))=0</formula>
    </cfRule>
  </conditionalFormatting>
  <conditionalFormatting sqref="A125:A128">
    <cfRule type="containsText" dxfId="788" priority="27" operator="containsText" text="ntitulé">
      <formula>NOT(ISERROR(SEARCH("ntitulé",A125)))</formula>
    </cfRule>
    <cfRule type="containsBlanks" dxfId="787" priority="28">
      <formula>LEN(TRIM(A125))=0</formula>
    </cfRule>
  </conditionalFormatting>
  <conditionalFormatting sqref="B135">
    <cfRule type="containsText" dxfId="786" priority="25" operator="containsText" text="ntitulé">
      <formula>NOT(ISERROR(SEARCH("ntitulé",B135)))</formula>
    </cfRule>
    <cfRule type="containsBlanks" dxfId="785" priority="26">
      <formula>LEN(TRIM(B135))=0</formula>
    </cfRule>
  </conditionalFormatting>
  <conditionalFormatting sqref="A135">
    <cfRule type="containsText" dxfId="784" priority="23" operator="containsText" text="ntitulé">
      <formula>NOT(ISERROR(SEARCH("ntitulé",A135)))</formula>
    </cfRule>
    <cfRule type="containsBlanks" dxfId="783" priority="24">
      <formula>LEN(TRIM(A135))=0</formula>
    </cfRule>
  </conditionalFormatting>
  <conditionalFormatting sqref="B125:B128">
    <cfRule type="containsText" dxfId="782" priority="21" operator="containsText" text="ntitulé">
      <formula>NOT(ISERROR(SEARCH("ntitulé",B125)))</formula>
    </cfRule>
    <cfRule type="containsBlanks" dxfId="781" priority="22">
      <formula>LEN(TRIM(B125))=0</formula>
    </cfRule>
  </conditionalFormatting>
  <conditionalFormatting sqref="E76">
    <cfRule type="containsText" dxfId="780" priority="19" operator="containsText" text="ntitulé">
      <formula>NOT(ISERROR(SEARCH("ntitulé",E76)))</formula>
    </cfRule>
    <cfRule type="containsBlanks" dxfId="779" priority="20">
      <formula>LEN(TRIM(E76))=0</formula>
    </cfRule>
  </conditionalFormatting>
  <conditionalFormatting sqref="F76">
    <cfRule type="containsText" dxfId="778" priority="17" operator="containsText" text="ntitulé">
      <formula>NOT(ISERROR(SEARCH("ntitulé",F76)))</formula>
    </cfRule>
    <cfRule type="containsBlanks" dxfId="777" priority="18">
      <formula>LEN(TRIM(F76))=0</formula>
    </cfRule>
  </conditionalFormatting>
  <conditionalFormatting sqref="G76">
    <cfRule type="containsText" dxfId="776" priority="15" operator="containsText" text="ntitulé">
      <formula>NOT(ISERROR(SEARCH("ntitulé",G76)))</formula>
    </cfRule>
    <cfRule type="containsBlanks" dxfId="775" priority="16">
      <formula>LEN(TRIM(G76))=0</formula>
    </cfRule>
  </conditionalFormatting>
  <conditionalFormatting sqref="H76">
    <cfRule type="containsText" dxfId="774" priority="13" operator="containsText" text="ntitulé">
      <formula>NOT(ISERROR(SEARCH("ntitulé",H76)))</formula>
    </cfRule>
    <cfRule type="containsBlanks" dxfId="773" priority="14">
      <formula>LEN(TRIM(H76))=0</formula>
    </cfRule>
  </conditionalFormatting>
  <conditionalFormatting sqref="I76">
    <cfRule type="containsText" dxfId="772" priority="11" operator="containsText" text="ntitulé">
      <formula>NOT(ISERROR(SEARCH("ntitulé",I76)))</formula>
    </cfRule>
    <cfRule type="containsBlanks" dxfId="771" priority="12">
      <formula>LEN(TRIM(I76))=0</formula>
    </cfRule>
  </conditionalFormatting>
  <conditionalFormatting sqref="E10">
    <cfRule type="containsText" dxfId="770" priority="9" operator="containsText" text="ntitulé">
      <formula>NOT(ISERROR(SEARCH("ntitulé",E10)))</formula>
    </cfRule>
    <cfRule type="containsBlanks" dxfId="769" priority="10">
      <formula>LEN(TRIM(E10))=0</formula>
    </cfRule>
  </conditionalFormatting>
  <conditionalFormatting sqref="F10">
    <cfRule type="containsText" dxfId="768" priority="7" operator="containsText" text="ntitulé">
      <formula>NOT(ISERROR(SEARCH("ntitulé",F10)))</formula>
    </cfRule>
    <cfRule type="containsBlanks" dxfId="767" priority="8">
      <formula>LEN(TRIM(F10))=0</formula>
    </cfRule>
  </conditionalFormatting>
  <conditionalFormatting sqref="G10">
    <cfRule type="containsText" dxfId="766" priority="5" operator="containsText" text="ntitulé">
      <formula>NOT(ISERROR(SEARCH("ntitulé",G10)))</formula>
    </cfRule>
    <cfRule type="containsBlanks" dxfId="765" priority="6">
      <formula>LEN(TRIM(G10))=0</formula>
    </cfRule>
  </conditionalFormatting>
  <conditionalFormatting sqref="H10">
    <cfRule type="containsText" dxfId="764" priority="3" operator="containsText" text="ntitulé">
      <formula>NOT(ISERROR(SEARCH("ntitulé",H10)))</formula>
    </cfRule>
    <cfRule type="containsBlanks" dxfId="763" priority="4">
      <formula>LEN(TRIM(H10))=0</formula>
    </cfRule>
  </conditionalFormatting>
  <conditionalFormatting sqref="I10">
    <cfRule type="containsText" dxfId="762" priority="1" operator="containsText" text="ntitulé">
      <formula>NOT(ISERROR(SEARCH("ntitulé",I10)))</formula>
    </cfRule>
    <cfRule type="containsBlanks" dxfId="761" priority="2">
      <formula>LEN(TRIM(I10))=0</formula>
    </cfRule>
  </conditionalFormatting>
  <hyperlinks>
    <hyperlink ref="A1" location="TAB00!A1" display="Retour page de garde" xr:uid="{5DE3397C-3C17-4F22-8F71-787476549A36}"/>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ublished="0">
    <pageSetUpPr fitToPage="1"/>
  </sheetPr>
  <dimension ref="B1:J41"/>
  <sheetViews>
    <sheetView showGridLines="0" topLeftCell="B1" workbookViewId="0">
      <selection activeCell="C21" sqref="C21"/>
    </sheetView>
  </sheetViews>
  <sheetFormatPr baseColWidth="10" defaultColWidth="7.83203125" defaultRowHeight="13.5" x14ac:dyDescent="0.3"/>
  <cols>
    <col min="1" max="1" width="0" style="11" hidden="1" customWidth="1"/>
    <col min="2" max="2" width="82.1640625" style="295" bestFit="1" customWidth="1"/>
    <col min="3" max="3" width="17.83203125" style="317" customWidth="1"/>
    <col min="4" max="4" width="17.83203125" style="295" customWidth="1"/>
    <col min="5" max="5" width="5.83203125" style="295" customWidth="1"/>
    <col min="6" max="6" width="60.6640625" style="295" customWidth="1"/>
    <col min="7" max="7" width="17.83203125" style="295" customWidth="1"/>
    <col min="8" max="11" width="17.83203125" style="11" customWidth="1"/>
    <col min="12" max="16384" width="7.83203125" style="11"/>
  </cols>
  <sheetData>
    <row r="1" spans="2:8" ht="15" x14ac:dyDescent="0.3">
      <c r="B1" s="310" t="s">
        <v>33</v>
      </c>
      <c r="C1" s="11"/>
      <c r="D1" s="11"/>
      <c r="E1" s="11"/>
      <c r="F1" s="11"/>
      <c r="G1" s="11"/>
    </row>
    <row r="3" spans="2:8" ht="21" x14ac:dyDescent="0.3">
      <c r="B3" s="311" t="str">
        <f>TAB00!B64&amp;" : "&amp;TAB00!C64</f>
        <v>TAB3.1 : Principales variations coûts non contrôlables Budget N - Réel N</v>
      </c>
      <c r="C3" s="311"/>
      <c r="D3" s="311"/>
      <c r="E3" s="311"/>
      <c r="F3" s="311"/>
      <c r="G3" s="311"/>
      <c r="H3" s="311"/>
    </row>
    <row r="4" spans="2:8" s="446" customFormat="1" ht="21" x14ac:dyDescent="0.3">
      <c r="B4" s="447"/>
      <c r="C4" s="448"/>
      <c r="D4" s="448"/>
      <c r="E4" s="448"/>
      <c r="F4" s="448"/>
      <c r="G4" s="448"/>
    </row>
    <row r="5" spans="2:8" s="446" customFormat="1" ht="15" x14ac:dyDescent="0.3">
      <c r="B5" s="449"/>
      <c r="C5" s="450"/>
      <c r="D5" s="451"/>
      <c r="E5" s="451"/>
      <c r="F5" s="451"/>
    </row>
    <row r="6" spans="2:8" s="446" customFormat="1" x14ac:dyDescent="0.3">
      <c r="B6" s="187" t="s">
        <v>1243</v>
      </c>
      <c r="C6" s="452">
        <f>+'TAB3'!B15</f>
        <v>0</v>
      </c>
      <c r="D6" s="453"/>
      <c r="E6" s="453"/>
      <c r="F6" s="453"/>
    </row>
    <row r="7" spans="2:8" s="446" customFormat="1" ht="27" x14ac:dyDescent="0.3">
      <c r="B7" s="437" t="s">
        <v>1241</v>
      </c>
      <c r="C7" s="452">
        <f>-'TAB3'!E16</f>
        <v>0</v>
      </c>
      <c r="D7" s="454"/>
      <c r="E7" s="454"/>
      <c r="F7" s="454"/>
    </row>
    <row r="8" spans="2:8" s="446" customFormat="1" x14ac:dyDescent="0.3">
      <c r="B8" s="437" t="s">
        <v>615</v>
      </c>
      <c r="C8" s="452">
        <f>-'TAB3'!E17</f>
        <v>0</v>
      </c>
      <c r="D8" s="453"/>
      <c r="E8" s="453"/>
      <c r="F8" s="453"/>
    </row>
    <row r="9" spans="2:8" s="446" customFormat="1" x14ac:dyDescent="0.3">
      <c r="B9" s="437" t="s">
        <v>772</v>
      </c>
      <c r="C9" s="452">
        <f>-'TAB3'!E18</f>
        <v>0</v>
      </c>
      <c r="D9" s="453"/>
      <c r="E9" s="453"/>
      <c r="F9" s="453"/>
    </row>
    <row r="10" spans="2:8" s="446" customFormat="1" x14ac:dyDescent="0.3">
      <c r="B10" s="437" t="s">
        <v>616</v>
      </c>
      <c r="C10" s="452">
        <f>-'TAB3'!E19</f>
        <v>0</v>
      </c>
      <c r="D10" s="453"/>
      <c r="E10" s="453"/>
      <c r="F10" s="453"/>
    </row>
    <row r="11" spans="2:8" s="446" customFormat="1" x14ac:dyDescent="0.3">
      <c r="B11" s="437" t="s">
        <v>617</v>
      </c>
      <c r="C11" s="452">
        <f>-'TAB3'!E20</f>
        <v>0</v>
      </c>
      <c r="D11" s="453"/>
      <c r="E11" s="453"/>
      <c r="F11" s="453"/>
    </row>
    <row r="12" spans="2:8" s="446" customFormat="1" x14ac:dyDescent="0.3">
      <c r="B12" s="438" t="s">
        <v>676</v>
      </c>
      <c r="C12" s="452">
        <f>-'TAB3'!E21</f>
        <v>0</v>
      </c>
      <c r="D12" s="453"/>
      <c r="E12" s="453"/>
      <c r="F12" s="453"/>
    </row>
    <row r="13" spans="2:8" s="446" customFormat="1" x14ac:dyDescent="0.3">
      <c r="B13" s="187" t="s">
        <v>1242</v>
      </c>
      <c r="C13" s="452">
        <f>+SUM(C6:C12)</f>
        <v>0</v>
      </c>
      <c r="D13" s="453"/>
      <c r="E13" s="453"/>
      <c r="F13" s="453"/>
    </row>
    <row r="14" spans="2:8" s="446" customFormat="1" x14ac:dyDescent="0.3">
      <c r="B14" s="455" t="s">
        <v>748</v>
      </c>
      <c r="C14" s="452">
        <f>+C13-'TAB3'!C15</f>
        <v>0</v>
      </c>
      <c r="D14" s="453"/>
      <c r="E14" s="453"/>
      <c r="F14" s="453"/>
    </row>
    <row r="15" spans="2:8" s="446" customFormat="1" x14ac:dyDescent="0.3">
      <c r="B15" s="456"/>
      <c r="C15" s="452"/>
      <c r="D15" s="453"/>
      <c r="E15" s="453"/>
      <c r="F15" s="453"/>
    </row>
    <row r="16" spans="2:8" s="446" customFormat="1" x14ac:dyDescent="0.3">
      <c r="B16" s="420"/>
      <c r="C16" s="452"/>
      <c r="D16" s="453"/>
      <c r="E16" s="453"/>
      <c r="F16" s="453"/>
    </row>
    <row r="17" spans="2:6" s="446" customFormat="1" x14ac:dyDescent="0.3">
      <c r="B17" s="420"/>
      <c r="C17" s="452"/>
      <c r="D17" s="453"/>
      <c r="E17" s="453"/>
      <c r="F17" s="453"/>
    </row>
    <row r="18" spans="2:6" s="446" customFormat="1" x14ac:dyDescent="0.3">
      <c r="B18" s="420"/>
      <c r="C18" s="452"/>
      <c r="D18" s="453"/>
      <c r="E18" s="453"/>
      <c r="F18" s="453"/>
    </row>
    <row r="19" spans="2:6" s="446" customFormat="1" x14ac:dyDescent="0.3">
      <c r="B19" s="187" t="s">
        <v>1244</v>
      </c>
      <c r="C19" s="452">
        <f>+'TAB3'!B23</f>
        <v>0</v>
      </c>
      <c r="D19" s="453"/>
      <c r="E19" s="453"/>
      <c r="F19" s="453"/>
    </row>
    <row r="20" spans="2:6" s="446" customFormat="1" ht="27" x14ac:dyDescent="0.3">
      <c r="B20" s="457" t="s">
        <v>618</v>
      </c>
      <c r="C20" s="452">
        <f>-'TAB3'!E24</f>
        <v>0</v>
      </c>
      <c r="D20" s="453"/>
      <c r="E20" s="453"/>
      <c r="F20" s="453"/>
    </row>
    <row r="21" spans="2:6" s="446" customFormat="1" x14ac:dyDescent="0.3">
      <c r="B21" s="457" t="s">
        <v>619</v>
      </c>
      <c r="C21" s="452">
        <f>-'TAB3'!E25</f>
        <v>0</v>
      </c>
      <c r="D21" s="454"/>
      <c r="E21" s="454"/>
      <c r="F21" s="454"/>
    </row>
    <row r="22" spans="2:6" s="446" customFormat="1" ht="27" x14ac:dyDescent="0.3">
      <c r="B22" s="458" t="s">
        <v>486</v>
      </c>
      <c r="C22" s="452">
        <f>-'TAB3'!E26</f>
        <v>0</v>
      </c>
      <c r="D22" s="459"/>
      <c r="E22" s="459"/>
      <c r="F22" s="459"/>
    </row>
    <row r="23" spans="2:6" s="446" customFormat="1" ht="27" x14ac:dyDescent="0.3">
      <c r="B23" s="457" t="s">
        <v>1240</v>
      </c>
      <c r="C23" s="452">
        <f>-'TAB3'!E27</f>
        <v>0</v>
      </c>
      <c r="D23" s="459"/>
      <c r="E23" s="459"/>
      <c r="F23" s="459"/>
    </row>
    <row r="24" spans="2:6" s="446" customFormat="1" x14ac:dyDescent="0.3">
      <c r="B24" s="458" t="s">
        <v>487</v>
      </c>
      <c r="C24" s="452">
        <f>-'TAB3'!E28</f>
        <v>0</v>
      </c>
      <c r="D24" s="453"/>
      <c r="E24" s="453"/>
      <c r="F24" s="453"/>
    </row>
    <row r="25" spans="2:6" s="446" customFormat="1" x14ac:dyDescent="0.3">
      <c r="B25" s="187" t="s">
        <v>1245</v>
      </c>
      <c r="C25" s="452">
        <f>+SUM(C19:C24)</f>
        <v>0</v>
      </c>
      <c r="D25" s="459"/>
      <c r="E25" s="459"/>
      <c r="F25" s="459"/>
    </row>
    <row r="26" spans="2:6" s="446" customFormat="1" x14ac:dyDescent="0.3">
      <c r="B26" s="455" t="s">
        <v>748</v>
      </c>
      <c r="C26" s="453">
        <f>+C25-'TAB3'!C23</f>
        <v>0</v>
      </c>
      <c r="D26" s="453"/>
      <c r="E26" s="453"/>
      <c r="F26" s="453"/>
    </row>
    <row r="27" spans="2:6" s="446" customFormat="1" x14ac:dyDescent="0.3">
      <c r="B27" s="456"/>
      <c r="C27" s="453"/>
      <c r="D27" s="453"/>
      <c r="E27" s="453"/>
      <c r="F27" s="453"/>
    </row>
    <row r="28" spans="2:6" s="446" customFormat="1" x14ac:dyDescent="0.3">
      <c r="B28" s="460"/>
      <c r="C28" s="453"/>
      <c r="D28" s="453"/>
      <c r="E28" s="453"/>
      <c r="F28" s="453"/>
    </row>
    <row r="29" spans="2:6" s="446" customFormat="1" x14ac:dyDescent="0.3">
      <c r="B29" s="460"/>
      <c r="C29" s="453"/>
      <c r="D29" s="453"/>
      <c r="E29" s="453"/>
      <c r="F29" s="453"/>
    </row>
    <row r="30" spans="2:6" s="446" customFormat="1" x14ac:dyDescent="0.3">
      <c r="B30" s="461"/>
      <c r="C30" s="459"/>
      <c r="D30" s="459"/>
      <c r="E30" s="459"/>
      <c r="F30" s="459"/>
    </row>
    <row r="31" spans="2:6" s="446" customFormat="1" x14ac:dyDescent="0.3">
      <c r="B31" s="461"/>
      <c r="C31" s="453"/>
      <c r="D31" s="453"/>
      <c r="E31" s="453"/>
      <c r="F31" s="453"/>
    </row>
    <row r="32" spans="2:6" s="446" customFormat="1" x14ac:dyDescent="0.3">
      <c r="B32" s="187" t="s">
        <v>1246</v>
      </c>
      <c r="C32" s="453">
        <f>+'TAB3'!B29</f>
        <v>0</v>
      </c>
      <c r="D32" s="453"/>
      <c r="E32" s="453"/>
      <c r="F32" s="453"/>
    </row>
    <row r="33" spans="2:10" s="446" customFormat="1" x14ac:dyDescent="0.3">
      <c r="B33" s="462" t="s">
        <v>749</v>
      </c>
      <c r="C33" s="453">
        <f>-SUM('TAB3'!E30:E31)</f>
        <v>0</v>
      </c>
      <c r="D33" s="453"/>
      <c r="E33" s="453"/>
      <c r="F33" s="453"/>
    </row>
    <row r="34" spans="2:10" s="446" customFormat="1" x14ac:dyDescent="0.3">
      <c r="B34" s="187" t="s">
        <v>1247</v>
      </c>
      <c r="C34" s="459">
        <f>+SUM(C32:C33)</f>
        <v>0</v>
      </c>
      <c r="D34" s="459"/>
      <c r="E34" s="459"/>
      <c r="F34" s="459"/>
    </row>
    <row r="35" spans="2:10" s="446" customFormat="1" x14ac:dyDescent="0.3">
      <c r="B35" s="455" t="s">
        <v>748</v>
      </c>
      <c r="C35" s="453">
        <f>+C34-'TAB3'!C29</f>
        <v>0</v>
      </c>
      <c r="D35" s="453"/>
      <c r="E35" s="453"/>
      <c r="F35" s="453"/>
    </row>
    <row r="36" spans="2:10" s="446" customFormat="1" x14ac:dyDescent="0.3">
      <c r="B36" s="461"/>
      <c r="C36" s="453"/>
      <c r="D36" s="453"/>
      <c r="E36" s="453"/>
      <c r="F36" s="453"/>
    </row>
    <row r="37" spans="2:10" s="446" customFormat="1" x14ac:dyDescent="0.3">
      <c r="B37" s="461"/>
      <c r="C37" s="461"/>
      <c r="D37" s="459"/>
      <c r="E37" s="459"/>
      <c r="F37" s="459"/>
      <c r="G37" s="459"/>
      <c r="H37" s="459"/>
      <c r="I37" s="459"/>
      <c r="J37" s="459"/>
    </row>
    <row r="38" spans="2:10" s="446" customFormat="1" x14ac:dyDescent="0.3">
      <c r="B38" s="463"/>
      <c r="C38" s="464"/>
      <c r="D38" s="463"/>
      <c r="E38" s="463"/>
      <c r="F38" s="463"/>
      <c r="G38" s="463"/>
    </row>
    <row r="39" spans="2:10" s="446" customFormat="1" x14ac:dyDescent="0.3">
      <c r="B39" s="463"/>
      <c r="C39" s="464"/>
      <c r="D39" s="463"/>
      <c r="E39" s="463"/>
      <c r="F39" s="463"/>
      <c r="G39" s="463"/>
    </row>
    <row r="40" spans="2:10" s="446" customFormat="1" x14ac:dyDescent="0.3">
      <c r="B40" s="463"/>
      <c r="C40" s="464"/>
      <c r="D40" s="463"/>
      <c r="E40" s="463"/>
      <c r="F40" s="463"/>
      <c r="G40" s="463"/>
    </row>
    <row r="41" spans="2:10" s="446" customFormat="1" x14ac:dyDescent="0.3">
      <c r="B41" s="463"/>
      <c r="C41" s="464"/>
      <c r="D41" s="463"/>
      <c r="E41" s="463"/>
      <c r="F41" s="463"/>
      <c r="G41" s="463"/>
    </row>
  </sheetData>
  <hyperlinks>
    <hyperlink ref="B1" location="TAB00!A1" display="Retour page de garde" xr:uid="{FFD60192-7184-4083-9DC0-D2181CD733CE}"/>
  </hyperlinks>
  <pageMargins left="0.7" right="0.7" top="0.75" bottom="0.75" header="0.3" footer="0.3"/>
  <pageSetup paperSize="9" scale="8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6D302-2C41-44D9-B440-2301B721699E}">
  <sheetPr published="0">
    <pageSetUpPr fitToPage="1"/>
  </sheetPr>
  <dimension ref="A1:I29"/>
  <sheetViews>
    <sheetView showGridLines="0" workbookViewId="0">
      <selection activeCell="C33" sqref="C33"/>
    </sheetView>
  </sheetViews>
  <sheetFormatPr baseColWidth="10" defaultRowHeight="13.5" x14ac:dyDescent="0.3"/>
  <cols>
    <col min="1" max="1" width="58" customWidth="1"/>
    <col min="2" max="4" width="15.83203125" customWidth="1"/>
  </cols>
  <sheetData>
    <row r="1" spans="1:7" s="11" customFormat="1" ht="15" x14ac:dyDescent="0.3">
      <c r="A1" s="310" t="s">
        <v>33</v>
      </c>
    </row>
    <row r="2" spans="1:7" s="11" customFormat="1" x14ac:dyDescent="0.3">
      <c r="A2" s="295"/>
      <c r="B2" s="317"/>
      <c r="C2" s="295"/>
      <c r="D2" s="295"/>
      <c r="E2" s="295"/>
      <c r="F2" s="295"/>
    </row>
    <row r="3" spans="1:7" s="11" customFormat="1" ht="21" x14ac:dyDescent="0.3">
      <c r="A3" s="311" t="str">
        <f>TAB00!B65&amp;" : "&amp;TAB00!C65</f>
        <v>TAB3.2 : Principales variations du chiffre d'affaires Budget N - Réel N</v>
      </c>
      <c r="B3" s="311"/>
      <c r="C3" s="311"/>
      <c r="D3" s="311"/>
      <c r="E3" s="311"/>
      <c r="F3" s="311"/>
      <c r="G3" s="311"/>
    </row>
    <row r="4" spans="1:7" s="446" customFormat="1" ht="21" x14ac:dyDescent="0.3">
      <c r="A4" s="447"/>
      <c r="B4" s="448"/>
      <c r="C4" s="448"/>
      <c r="D4" s="448"/>
      <c r="E4" s="448"/>
      <c r="F4" s="448"/>
    </row>
    <row r="5" spans="1:7" ht="27" x14ac:dyDescent="0.3">
      <c r="A5" s="187" t="s">
        <v>10</v>
      </c>
      <c r="B5" s="72" t="str">
        <f>"BUDGET "&amp;TAB00!E16</f>
        <v xml:space="preserve">BUDGET </v>
      </c>
      <c r="C5" s="72" t="str">
        <f>"REALITE "&amp;TAB00!E16</f>
        <v xml:space="preserve">REALITE </v>
      </c>
      <c r="D5" s="73" t="s">
        <v>8</v>
      </c>
    </row>
    <row r="6" spans="1:7" x14ac:dyDescent="0.3">
      <c r="A6" s="193" t="s">
        <v>395</v>
      </c>
      <c r="B6" s="194">
        <f>+'TAB9'!B32</f>
        <v>0</v>
      </c>
      <c r="C6" s="194">
        <f>+'TAB9'!C32</f>
        <v>0</v>
      </c>
      <c r="D6" s="194">
        <f>+'TAB9'!D32</f>
        <v>0</v>
      </c>
    </row>
    <row r="7" spans="1:7" x14ac:dyDescent="0.3">
      <c r="A7" s="193" t="s">
        <v>396</v>
      </c>
      <c r="B7" s="194">
        <f>+'TAB9'!B33</f>
        <v>0</v>
      </c>
      <c r="C7" s="194">
        <f>+'TAB9'!C33</f>
        <v>0</v>
      </c>
      <c r="D7" s="194">
        <f>+'TAB9'!D33</f>
        <v>0</v>
      </c>
    </row>
    <row r="8" spans="1:7" x14ac:dyDescent="0.3">
      <c r="A8" s="193" t="s">
        <v>409</v>
      </c>
      <c r="B8" s="194">
        <f>+'TAB9'!B34</f>
        <v>0</v>
      </c>
      <c r="C8" s="194">
        <f>+'TAB9'!C34</f>
        <v>0</v>
      </c>
      <c r="D8" s="194">
        <f>+'TAB9'!D34</f>
        <v>0</v>
      </c>
    </row>
    <row r="9" spans="1:7" x14ac:dyDescent="0.3">
      <c r="A9" s="193" t="s">
        <v>475</v>
      </c>
      <c r="B9" s="194">
        <f>+'TAB9'!B35</f>
        <v>0</v>
      </c>
      <c r="C9" s="194">
        <f>+'TAB9'!C35</f>
        <v>0</v>
      </c>
      <c r="D9" s="194">
        <f>+'TAB9'!D35</f>
        <v>0</v>
      </c>
    </row>
    <row r="10" spans="1:7" x14ac:dyDescent="0.3">
      <c r="A10" s="193" t="s">
        <v>410</v>
      </c>
      <c r="B10" s="194">
        <f>+'TAB9'!B36</f>
        <v>0</v>
      </c>
      <c r="C10" s="194">
        <f>+'TAB9'!C36</f>
        <v>0</v>
      </c>
      <c r="D10" s="194">
        <f>+'TAB9'!D36</f>
        <v>0</v>
      </c>
    </row>
    <row r="11" spans="1:7" x14ac:dyDescent="0.3">
      <c r="A11" s="193" t="s">
        <v>411</v>
      </c>
      <c r="B11" s="194">
        <f>+'TAB9'!B37</f>
        <v>0</v>
      </c>
      <c r="C11" s="194">
        <f>+'TAB9'!C37</f>
        <v>0</v>
      </c>
      <c r="D11" s="194">
        <f>+'TAB9'!D37</f>
        <v>0</v>
      </c>
    </row>
    <row r="12" spans="1:7" x14ac:dyDescent="0.3">
      <c r="A12" s="193" t="s">
        <v>415</v>
      </c>
      <c r="B12" s="194">
        <f>+'TAB9'!B38</f>
        <v>0</v>
      </c>
      <c r="C12" s="194">
        <f>+'TAB9'!C38</f>
        <v>0</v>
      </c>
      <c r="D12" s="194">
        <f>+'TAB9'!D38</f>
        <v>0</v>
      </c>
    </row>
    <row r="13" spans="1:7" x14ac:dyDescent="0.3">
      <c r="A13" s="201" t="s">
        <v>14</v>
      </c>
      <c r="B13" s="202">
        <f>SUM(B6:B12)</f>
        <v>0</v>
      </c>
      <c r="C13" s="202">
        <f>SUM(C6:C12)</f>
        <v>0</v>
      </c>
      <c r="D13" s="202">
        <f>SUM(D6:D12)</f>
        <v>0</v>
      </c>
    </row>
    <row r="14" spans="1:7" x14ac:dyDescent="0.3">
      <c r="C14" t="s">
        <v>748</v>
      </c>
      <c r="D14" s="474">
        <f>+D13-'TAB3'!E45</f>
        <v>0</v>
      </c>
    </row>
    <row r="19" spans="1:9" x14ac:dyDescent="0.3">
      <c r="A19" s="187" t="s">
        <v>10</v>
      </c>
      <c r="B19" s="472" t="s">
        <v>509</v>
      </c>
      <c r="C19" s="472" t="s">
        <v>510</v>
      </c>
      <c r="D19" s="472" t="s">
        <v>511</v>
      </c>
      <c r="E19" s="472" t="s">
        <v>512</v>
      </c>
      <c r="F19" s="472" t="s">
        <v>513</v>
      </c>
      <c r="G19" s="472" t="s">
        <v>514</v>
      </c>
      <c r="H19" s="472" t="s">
        <v>515</v>
      </c>
      <c r="I19" s="472" t="s">
        <v>377</v>
      </c>
    </row>
    <row r="20" spans="1:9" x14ac:dyDescent="0.3">
      <c r="A20" s="473" t="s">
        <v>750</v>
      </c>
      <c r="B20" s="474">
        <f>+'TAB9'!H56</f>
        <v>0</v>
      </c>
      <c r="C20" s="474">
        <f>+'TAB9'!I56</f>
        <v>0</v>
      </c>
      <c r="D20" s="474">
        <f>+'TAB9'!J56</f>
        <v>0</v>
      </c>
      <c r="E20" s="474">
        <f>+'TAB9'!K56</f>
        <v>0</v>
      </c>
      <c r="F20" s="474">
        <f>+'TAB9'!L56</f>
        <v>0</v>
      </c>
      <c r="G20" s="474">
        <f>+'TAB9'!M56</f>
        <v>0</v>
      </c>
      <c r="H20" s="474">
        <f>+'TAB9'!N56</f>
        <v>0</v>
      </c>
      <c r="I20" s="474">
        <f>+SUM(B20:H20)</f>
        <v>0</v>
      </c>
    </row>
    <row r="21" spans="1:9" x14ac:dyDescent="0.3">
      <c r="A21" s="473" t="s">
        <v>751</v>
      </c>
      <c r="B21" s="474">
        <f>+'TAB9'!H57</f>
        <v>0</v>
      </c>
      <c r="C21" s="474">
        <f>+'TAB9'!I57</f>
        <v>0</v>
      </c>
      <c r="D21" s="474">
        <f>+'TAB9'!J57</f>
        <v>0</v>
      </c>
      <c r="E21" s="474">
        <f>+'TAB9'!K57</f>
        <v>0</v>
      </c>
      <c r="F21" s="474">
        <f>+'TAB9'!L57</f>
        <v>0</v>
      </c>
      <c r="G21" s="474">
        <f>+'TAB9'!M57</f>
        <v>0</v>
      </c>
      <c r="H21" s="474">
        <f>+'TAB9'!N57</f>
        <v>0</v>
      </c>
      <c r="I21" s="474">
        <f>+SUM(B21:H21)</f>
        <v>0</v>
      </c>
    </row>
    <row r="22" spans="1:9" x14ac:dyDescent="0.3">
      <c r="A22" s="473" t="s">
        <v>752</v>
      </c>
      <c r="B22" s="474">
        <f>+'TAB9'!H58</f>
        <v>0</v>
      </c>
      <c r="C22" s="474">
        <f>+'TAB9'!I58</f>
        <v>0</v>
      </c>
      <c r="D22" s="474">
        <f>+'TAB9'!J58</f>
        <v>0</v>
      </c>
      <c r="E22" s="474">
        <f>+'TAB9'!K58</f>
        <v>0</v>
      </c>
      <c r="F22" s="474">
        <f>+'TAB9'!L58</f>
        <v>0</v>
      </c>
      <c r="G22" s="474">
        <f>+'TAB9'!M58</f>
        <v>0</v>
      </c>
      <c r="H22" s="474">
        <f>+'TAB9'!N58</f>
        <v>0</v>
      </c>
      <c r="I22" s="474">
        <f>+SUM(B22:H22)</f>
        <v>0</v>
      </c>
    </row>
    <row r="23" spans="1:9" x14ac:dyDescent="0.3">
      <c r="A23" s="473" t="s">
        <v>479</v>
      </c>
      <c r="B23" s="474">
        <f>+'TAB9'!H59</f>
        <v>0</v>
      </c>
      <c r="C23" s="474">
        <f>+'TAB9'!I59</f>
        <v>0</v>
      </c>
      <c r="D23" s="474">
        <f>+'TAB9'!J59</f>
        <v>0</v>
      </c>
      <c r="E23" s="474">
        <f>+'TAB9'!K59</f>
        <v>0</v>
      </c>
      <c r="F23" s="474">
        <f>+'TAB9'!L59</f>
        <v>0</v>
      </c>
      <c r="G23" s="474">
        <f>+'TAB9'!M59</f>
        <v>0</v>
      </c>
      <c r="H23" s="474">
        <f>+'TAB9'!N59</f>
        <v>0</v>
      </c>
      <c r="I23" s="474">
        <f>+SUM(B23:H23)</f>
        <v>0</v>
      </c>
    </row>
    <row r="24" spans="1:9" x14ac:dyDescent="0.3">
      <c r="A24" s="475" t="s">
        <v>753</v>
      </c>
      <c r="B24" s="202">
        <f>+SUM(B20:B23)</f>
        <v>0</v>
      </c>
      <c r="C24" s="202">
        <f t="shared" ref="C24:I24" si="0">+SUM(C20:C23)</f>
        <v>0</v>
      </c>
      <c r="D24" s="202">
        <f t="shared" si="0"/>
        <v>0</v>
      </c>
      <c r="E24" s="202">
        <f t="shared" si="0"/>
        <v>0</v>
      </c>
      <c r="F24" s="202">
        <f t="shared" si="0"/>
        <v>0</v>
      </c>
      <c r="G24" s="202">
        <f t="shared" si="0"/>
        <v>0</v>
      </c>
      <c r="H24" s="202">
        <f t="shared" si="0"/>
        <v>0</v>
      </c>
      <c r="I24" s="202">
        <f t="shared" si="0"/>
        <v>0</v>
      </c>
    </row>
    <row r="25" spans="1:9" x14ac:dyDescent="0.3">
      <c r="A25" s="473" t="s">
        <v>754</v>
      </c>
      <c r="B25" s="474">
        <f>+'TAB9'!H61</f>
        <v>0</v>
      </c>
      <c r="C25" s="474">
        <f>+'TAB9'!I61</f>
        <v>0</v>
      </c>
      <c r="D25" s="474">
        <f>+'TAB9'!J61</f>
        <v>0</v>
      </c>
      <c r="E25" s="474">
        <f>+'TAB9'!K61</f>
        <v>0</v>
      </c>
      <c r="F25" s="474">
        <f>+'TAB9'!L61</f>
        <v>0</v>
      </c>
      <c r="G25" s="474">
        <f>+'TAB9'!M61</f>
        <v>0</v>
      </c>
      <c r="H25" s="474">
        <f>+'TAB9'!N61</f>
        <v>0</v>
      </c>
      <c r="I25" s="474">
        <f>+SUM(B25:H25)</f>
        <v>0</v>
      </c>
    </row>
    <row r="26" spans="1:9" x14ac:dyDescent="0.3">
      <c r="A26" s="475" t="s">
        <v>14</v>
      </c>
      <c r="B26" s="202">
        <f>+B24+B25</f>
        <v>0</v>
      </c>
      <c r="C26" s="202">
        <f t="shared" ref="C26:I26" si="1">+C24+C25</f>
        <v>0</v>
      </c>
      <c r="D26" s="202">
        <f t="shared" si="1"/>
        <v>0</v>
      </c>
      <c r="E26" s="202">
        <f t="shared" si="1"/>
        <v>0</v>
      </c>
      <c r="F26" s="202">
        <f t="shared" si="1"/>
        <v>0</v>
      </c>
      <c r="G26" s="202">
        <f t="shared" si="1"/>
        <v>0</v>
      </c>
      <c r="H26" s="202">
        <f t="shared" si="1"/>
        <v>0</v>
      </c>
      <c r="I26" s="202">
        <f t="shared" si="1"/>
        <v>0</v>
      </c>
    </row>
    <row r="27" spans="1:9" x14ac:dyDescent="0.3">
      <c r="F27" s="474"/>
      <c r="H27" t="s">
        <v>748</v>
      </c>
      <c r="I27" s="474">
        <f>+I26-D13</f>
        <v>0</v>
      </c>
    </row>
    <row r="28" spans="1:9" x14ac:dyDescent="0.3">
      <c r="H28" s="595" t="s">
        <v>1248</v>
      </c>
      <c r="I28" s="474">
        <f>+'TAB9'!D22</f>
        <v>0</v>
      </c>
    </row>
    <row r="29" spans="1:9" x14ac:dyDescent="0.3">
      <c r="I29" s="474">
        <f>+I28-I27</f>
        <v>0</v>
      </c>
    </row>
  </sheetData>
  <hyperlinks>
    <hyperlink ref="A1" location="TAB00!A1" display="Retour page de garde" xr:uid="{C0149317-C6F2-4A50-A2C6-94C28B662B89}"/>
  </hyperlinks>
  <pageMargins left="0.7" right="0.7" top="0.75" bottom="0.75" header="0.3" footer="0.3"/>
  <pageSetup paperSize="9" scale="6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66"/>
  <sheetViews>
    <sheetView zoomScaleNormal="100" workbookViewId="0">
      <selection activeCell="O26" sqref="O26"/>
    </sheetView>
  </sheetViews>
  <sheetFormatPr baseColWidth="10" defaultColWidth="9.1640625" defaultRowHeight="13.5" x14ac:dyDescent="0.3"/>
  <cols>
    <col min="1" max="1" width="9.1640625" style="199"/>
    <col min="2" max="2" width="49.6640625" style="199" customWidth="1"/>
    <col min="3" max="10" width="12.1640625" style="199" customWidth="1"/>
    <col min="11" max="18" width="12.1640625" style="306" customWidth="1"/>
    <col min="19" max="19" width="12.1640625" style="199" customWidth="1"/>
    <col min="20" max="20" width="9.5" style="199" customWidth="1"/>
    <col min="21" max="16384" width="9.1640625" style="199"/>
  </cols>
  <sheetData>
    <row r="1" spans="1:19" s="11" customFormat="1" ht="15" x14ac:dyDescent="0.3">
      <c r="B1" s="310" t="s">
        <v>33</v>
      </c>
    </row>
    <row r="2" spans="1:19" x14ac:dyDescent="0.3">
      <c r="B2" s="295"/>
      <c r="C2" s="317"/>
      <c r="D2" s="295"/>
      <c r="E2" s="295"/>
      <c r="F2" s="11"/>
      <c r="H2" s="85"/>
      <c r="K2" s="199"/>
      <c r="L2" s="199"/>
      <c r="M2" s="199"/>
      <c r="N2" s="199"/>
      <c r="O2" s="199"/>
      <c r="P2" s="199"/>
      <c r="Q2" s="199"/>
      <c r="R2" s="199"/>
    </row>
    <row r="3" spans="1:19" ht="22.15" customHeight="1" x14ac:dyDescent="0.3">
      <c r="B3" s="759" t="str">
        <f>TAB00!C66</f>
        <v>Proposition d'affectation du solde régulatoire de l'année N et des soldes régulatoires des années précédentes non-affectés</v>
      </c>
      <c r="C3" s="759"/>
      <c r="D3" s="759"/>
      <c r="E3" s="759"/>
      <c r="F3" s="759"/>
      <c r="G3" s="759"/>
      <c r="H3" s="759"/>
      <c r="I3" s="759"/>
      <c r="J3" s="759"/>
      <c r="K3" s="759"/>
      <c r="L3" s="759"/>
      <c r="M3" s="759"/>
      <c r="N3" s="759"/>
      <c r="O3" s="759"/>
      <c r="P3" s="759"/>
      <c r="Q3" s="759"/>
      <c r="R3" s="759"/>
      <c r="S3" s="759"/>
    </row>
    <row r="4" spans="1:19" ht="14.25" thickBot="1" x14ac:dyDescent="0.35">
      <c r="B4" s="295"/>
      <c r="C4" s="317"/>
      <c r="D4" s="295"/>
      <c r="E4" s="295"/>
      <c r="F4" s="11"/>
      <c r="H4" s="85"/>
      <c r="K4" s="199"/>
      <c r="L4" s="199"/>
      <c r="M4" s="199"/>
      <c r="N4" s="199"/>
      <c r="O4" s="199"/>
      <c r="P4" s="199"/>
      <c r="Q4" s="199"/>
      <c r="R4" s="199"/>
    </row>
    <row r="5" spans="1:19" x14ac:dyDescent="0.3">
      <c r="B5" s="349" t="s">
        <v>677</v>
      </c>
      <c r="C5" s="317"/>
      <c r="D5" s="295"/>
      <c r="E5" s="295"/>
      <c r="F5" s="11"/>
      <c r="H5" s="85"/>
      <c r="K5" s="199"/>
      <c r="L5" s="199"/>
      <c r="M5" s="199"/>
      <c r="N5" s="199"/>
      <c r="O5" s="199"/>
      <c r="P5" s="199"/>
      <c r="Q5" s="199"/>
      <c r="R5" s="199"/>
    </row>
    <row r="6" spans="1:19" ht="14.25" thickBot="1" x14ac:dyDescent="0.35">
      <c r="B6" s="350" t="s">
        <v>678</v>
      </c>
      <c r="C6" s="317"/>
      <c r="D6" s="295"/>
      <c r="E6" s="295"/>
      <c r="F6" s="11"/>
      <c r="H6" s="85"/>
      <c r="K6" s="199"/>
      <c r="L6" s="199"/>
      <c r="M6" s="199"/>
      <c r="N6" s="199"/>
      <c r="O6" s="199"/>
      <c r="P6" s="199"/>
      <c r="Q6" s="199"/>
      <c r="R6" s="199"/>
    </row>
    <row r="7" spans="1:19" x14ac:dyDescent="0.3">
      <c r="B7" s="11"/>
      <c r="C7" s="317"/>
      <c r="D7" s="295"/>
      <c r="E7" s="295"/>
      <c r="F7" s="11"/>
      <c r="H7" s="85"/>
      <c r="K7" s="199"/>
      <c r="L7" s="199"/>
      <c r="M7" s="199"/>
      <c r="N7" s="199"/>
      <c r="O7" s="199"/>
      <c r="P7" s="199"/>
      <c r="Q7" s="199"/>
      <c r="R7" s="199"/>
    </row>
    <row r="8" spans="1:19" x14ac:dyDescent="0.3">
      <c r="B8" s="760" t="s">
        <v>679</v>
      </c>
      <c r="C8" s="761"/>
      <c r="D8" s="761"/>
      <c r="E8" s="761"/>
      <c r="F8" s="761"/>
      <c r="G8" s="761"/>
      <c r="H8" s="761"/>
      <c r="I8" s="761"/>
      <c r="J8" s="761"/>
      <c r="K8" s="761"/>
      <c r="L8" s="761"/>
      <c r="M8" s="761"/>
      <c r="N8" s="761"/>
      <c r="O8" s="761"/>
      <c r="P8" s="761"/>
      <c r="Q8" s="761"/>
      <c r="R8" s="761"/>
      <c r="S8" s="761"/>
    </row>
    <row r="9" spans="1:19" x14ac:dyDescent="0.3">
      <c r="B9" s="351"/>
      <c r="C9" s="345">
        <v>2015</v>
      </c>
      <c r="D9" s="345">
        <v>2016</v>
      </c>
      <c r="E9" s="345">
        <v>2017</v>
      </c>
      <c r="F9" s="345">
        <v>2018</v>
      </c>
      <c r="G9" s="345">
        <v>2019</v>
      </c>
      <c r="H9" s="345">
        <v>2020</v>
      </c>
      <c r="I9" s="345">
        <v>2021</v>
      </c>
      <c r="J9" s="345">
        <v>2022</v>
      </c>
      <c r="K9" s="345">
        <v>2023</v>
      </c>
      <c r="L9" s="345">
        <v>2024</v>
      </c>
      <c r="M9" s="345">
        <v>2025</v>
      </c>
      <c r="N9" s="345">
        <v>2026</v>
      </c>
      <c r="O9" s="345">
        <v>2027</v>
      </c>
      <c r="P9" s="345">
        <v>2028</v>
      </c>
      <c r="Q9" s="345">
        <v>2029</v>
      </c>
      <c r="R9" s="345">
        <v>2030</v>
      </c>
      <c r="S9" s="345" t="s">
        <v>14</v>
      </c>
    </row>
    <row r="10" spans="1:19" x14ac:dyDescent="0.3">
      <c r="B10" s="351" t="s">
        <v>680</v>
      </c>
      <c r="C10" s="87"/>
      <c r="D10" s="87"/>
      <c r="E10" s="87"/>
      <c r="F10" s="87"/>
      <c r="G10" s="87"/>
      <c r="H10" s="87"/>
      <c r="I10" s="87"/>
      <c r="J10" s="87"/>
      <c r="K10" s="87"/>
      <c r="L10" s="87"/>
      <c r="M10" s="87"/>
      <c r="N10" s="87"/>
      <c r="O10" s="87"/>
      <c r="P10" s="87"/>
      <c r="Q10" s="87"/>
      <c r="R10" s="87"/>
      <c r="S10" s="352">
        <f>SUM(C10:R10)</f>
        <v>0</v>
      </c>
    </row>
    <row r="11" spans="1:19" x14ac:dyDescent="0.3">
      <c r="B11" s="351" t="s">
        <v>837</v>
      </c>
      <c r="C11" s="524"/>
      <c r="D11" s="524"/>
      <c r="E11" s="524"/>
      <c r="F11" s="524"/>
      <c r="G11" s="524"/>
      <c r="H11" s="524"/>
      <c r="I11" s="524"/>
      <c r="J11" s="524"/>
      <c r="K11" s="524"/>
      <c r="L11" s="87"/>
      <c r="M11" s="87"/>
      <c r="N11" s="87"/>
      <c r="O11" s="87"/>
      <c r="P11" s="87"/>
      <c r="Q11" s="87"/>
      <c r="R11" s="87"/>
      <c r="S11" s="352">
        <f>SUM(C11:R11)</f>
        <v>0</v>
      </c>
    </row>
    <row r="12" spans="1:19" x14ac:dyDescent="0.3">
      <c r="B12" s="522" t="s">
        <v>838</v>
      </c>
      <c r="C12" s="523">
        <f>+C10+C11</f>
        <v>0</v>
      </c>
      <c r="D12" s="523">
        <f t="shared" ref="D12:R12" si="0">+D10+D11</f>
        <v>0</v>
      </c>
      <c r="E12" s="523">
        <f t="shared" si="0"/>
        <v>0</v>
      </c>
      <c r="F12" s="523">
        <f t="shared" si="0"/>
        <v>0</v>
      </c>
      <c r="G12" s="523">
        <f t="shared" si="0"/>
        <v>0</v>
      </c>
      <c r="H12" s="523">
        <f t="shared" si="0"/>
        <v>0</v>
      </c>
      <c r="I12" s="523">
        <f t="shared" si="0"/>
        <v>0</v>
      </c>
      <c r="J12" s="523">
        <f t="shared" si="0"/>
        <v>0</v>
      </c>
      <c r="K12" s="523">
        <f t="shared" si="0"/>
        <v>0</v>
      </c>
      <c r="L12" s="523">
        <f t="shared" si="0"/>
        <v>0</v>
      </c>
      <c r="M12" s="523">
        <f t="shared" si="0"/>
        <v>0</v>
      </c>
      <c r="N12" s="523">
        <f t="shared" si="0"/>
        <v>0</v>
      </c>
      <c r="O12" s="523">
        <f t="shared" si="0"/>
        <v>0</v>
      </c>
      <c r="P12" s="523">
        <f t="shared" si="0"/>
        <v>0</v>
      </c>
      <c r="Q12" s="523">
        <f t="shared" si="0"/>
        <v>0</v>
      </c>
      <c r="R12" s="523">
        <f t="shared" si="0"/>
        <v>0</v>
      </c>
      <c r="S12" s="352">
        <f>SUM(C12:R12)</f>
        <v>0</v>
      </c>
    </row>
    <row r="13" spans="1:19" x14ac:dyDescent="0.3">
      <c r="B13" s="11"/>
      <c r="C13" s="317"/>
      <c r="D13" s="295"/>
      <c r="E13" s="295"/>
      <c r="F13" s="11"/>
      <c r="H13" s="85"/>
      <c r="K13" s="199"/>
      <c r="L13" s="199"/>
      <c r="M13" s="199"/>
      <c r="N13" s="199"/>
      <c r="O13" s="199"/>
      <c r="P13" s="199"/>
      <c r="Q13" s="199"/>
      <c r="R13" s="199"/>
    </row>
    <row r="14" spans="1:19" x14ac:dyDescent="0.3">
      <c r="B14" s="762" t="s">
        <v>681</v>
      </c>
      <c r="C14" s="763"/>
      <c r="D14" s="763"/>
      <c r="E14" s="763"/>
      <c r="F14" s="763"/>
      <c r="G14" s="763"/>
      <c r="H14" s="763"/>
      <c r="I14" s="763"/>
      <c r="J14" s="763"/>
      <c r="K14" s="763"/>
      <c r="L14" s="763"/>
      <c r="M14" s="763"/>
      <c r="N14" s="763"/>
      <c r="O14" s="763"/>
      <c r="P14" s="763"/>
      <c r="Q14" s="763"/>
      <c r="R14" s="763"/>
      <c r="S14" s="763"/>
    </row>
    <row r="15" spans="1:19" ht="13.5" customHeight="1" x14ac:dyDescent="0.3">
      <c r="A15" s="764" t="s">
        <v>631</v>
      </c>
      <c r="B15" s="351">
        <v>2015</v>
      </c>
      <c r="C15" s="524"/>
      <c r="D15" s="524"/>
      <c r="E15" s="524"/>
      <c r="F15" s="524"/>
      <c r="G15" s="524"/>
      <c r="H15" s="524"/>
      <c r="I15" s="524"/>
      <c r="J15" s="524"/>
      <c r="K15" s="524"/>
      <c r="L15" s="524"/>
      <c r="M15" s="524"/>
      <c r="N15" s="524"/>
      <c r="O15" s="524"/>
      <c r="P15" s="524"/>
      <c r="Q15" s="524"/>
      <c r="R15" s="524"/>
      <c r="S15" s="353">
        <f>SUM(C15:R15)</f>
        <v>0</v>
      </c>
    </row>
    <row r="16" spans="1:19" x14ac:dyDescent="0.3">
      <c r="A16" s="765"/>
      <c r="B16" s="351">
        <v>2016</v>
      </c>
      <c r="C16" s="524"/>
      <c r="D16" s="524"/>
      <c r="E16" s="524"/>
      <c r="F16" s="524"/>
      <c r="G16" s="524"/>
      <c r="H16" s="524"/>
      <c r="I16" s="524"/>
      <c r="J16" s="524"/>
      <c r="K16" s="524"/>
      <c r="L16" s="524"/>
      <c r="M16" s="524"/>
      <c r="N16" s="524"/>
      <c r="O16" s="524"/>
      <c r="P16" s="524"/>
      <c r="Q16" s="524"/>
      <c r="R16" s="524"/>
      <c r="S16" s="353">
        <f t="shared" ref="S16:S30" si="1">SUM(C16:R16)</f>
        <v>0</v>
      </c>
    </row>
    <row r="17" spans="1:19" x14ac:dyDescent="0.3">
      <c r="A17" s="765"/>
      <c r="B17" s="351">
        <v>2017</v>
      </c>
      <c r="C17" s="87"/>
      <c r="D17" s="524"/>
      <c r="E17" s="524"/>
      <c r="F17" s="524"/>
      <c r="G17" s="524"/>
      <c r="H17" s="524"/>
      <c r="I17" s="524"/>
      <c r="J17" s="524"/>
      <c r="K17" s="524"/>
      <c r="L17" s="524"/>
      <c r="M17" s="524"/>
      <c r="N17" s="524"/>
      <c r="O17" s="524"/>
      <c r="P17" s="524"/>
      <c r="Q17" s="524"/>
      <c r="R17" s="524"/>
      <c r="S17" s="353">
        <f t="shared" si="1"/>
        <v>0</v>
      </c>
    </row>
    <row r="18" spans="1:19" x14ac:dyDescent="0.3">
      <c r="A18" s="765"/>
      <c r="B18" s="351">
        <v>2018</v>
      </c>
      <c r="C18" s="87"/>
      <c r="D18" s="87"/>
      <c r="E18" s="524"/>
      <c r="F18" s="524"/>
      <c r="G18" s="524"/>
      <c r="H18" s="524"/>
      <c r="I18" s="524"/>
      <c r="J18" s="524"/>
      <c r="K18" s="524"/>
      <c r="L18" s="524"/>
      <c r="M18" s="524"/>
      <c r="N18" s="524"/>
      <c r="O18" s="524"/>
      <c r="P18" s="524"/>
      <c r="Q18" s="524"/>
      <c r="R18" s="524"/>
      <c r="S18" s="353">
        <f t="shared" si="1"/>
        <v>0</v>
      </c>
    </row>
    <row r="19" spans="1:19" x14ac:dyDescent="0.3">
      <c r="A19" s="765"/>
      <c r="B19" s="351">
        <v>2019</v>
      </c>
      <c r="C19" s="87"/>
      <c r="D19" s="87"/>
      <c r="E19" s="87"/>
      <c r="F19" s="524"/>
      <c r="G19" s="524"/>
      <c r="H19" s="524"/>
      <c r="I19" s="524"/>
      <c r="J19" s="524"/>
      <c r="K19" s="524"/>
      <c r="L19" s="524"/>
      <c r="M19" s="524"/>
      <c r="N19" s="524"/>
      <c r="O19" s="524"/>
      <c r="P19" s="524"/>
      <c r="Q19" s="524"/>
      <c r="R19" s="524"/>
      <c r="S19" s="353">
        <f t="shared" si="1"/>
        <v>0</v>
      </c>
    </row>
    <row r="20" spans="1:19" x14ac:dyDescent="0.3">
      <c r="A20" s="765"/>
      <c r="B20" s="351">
        <v>2020</v>
      </c>
      <c r="C20" s="87"/>
      <c r="D20" s="87"/>
      <c r="E20" s="87"/>
      <c r="F20" s="87"/>
      <c r="G20" s="524"/>
      <c r="H20" s="524"/>
      <c r="I20" s="524"/>
      <c r="J20" s="524"/>
      <c r="K20" s="524"/>
      <c r="L20" s="524"/>
      <c r="M20" s="524"/>
      <c r="N20" s="524"/>
      <c r="O20" s="524"/>
      <c r="P20" s="524"/>
      <c r="Q20" s="524"/>
      <c r="R20" s="524"/>
      <c r="S20" s="353">
        <f t="shared" si="1"/>
        <v>0</v>
      </c>
    </row>
    <row r="21" spans="1:19" x14ac:dyDescent="0.3">
      <c r="A21" s="765"/>
      <c r="B21" s="351">
        <v>2021</v>
      </c>
      <c r="C21" s="87"/>
      <c r="D21" s="87"/>
      <c r="E21" s="87"/>
      <c r="F21" s="87"/>
      <c r="G21" s="87"/>
      <c r="H21" s="524"/>
      <c r="I21" s="524"/>
      <c r="J21" s="524"/>
      <c r="K21" s="524"/>
      <c r="L21" s="524"/>
      <c r="M21" s="524"/>
      <c r="N21" s="524"/>
      <c r="O21" s="524"/>
      <c r="P21" s="524"/>
      <c r="Q21" s="524"/>
      <c r="R21" s="524"/>
      <c r="S21" s="353">
        <f t="shared" si="1"/>
        <v>0</v>
      </c>
    </row>
    <row r="22" spans="1:19" x14ac:dyDescent="0.3">
      <c r="A22" s="765"/>
      <c r="B22" s="351">
        <v>2022</v>
      </c>
      <c r="C22" s="87"/>
      <c r="D22" s="87"/>
      <c r="E22" s="87"/>
      <c r="F22" s="87"/>
      <c r="G22" s="87"/>
      <c r="H22" s="87"/>
      <c r="I22" s="524"/>
      <c r="J22" s="524"/>
      <c r="K22" s="524"/>
      <c r="L22" s="524"/>
      <c r="M22" s="524"/>
      <c r="N22" s="524"/>
      <c r="O22" s="524"/>
      <c r="P22" s="524"/>
      <c r="Q22" s="524"/>
      <c r="R22" s="524"/>
      <c r="S22" s="353">
        <f t="shared" si="1"/>
        <v>0</v>
      </c>
    </row>
    <row r="23" spans="1:19" x14ac:dyDescent="0.3">
      <c r="A23" s="765"/>
      <c r="B23" s="351">
        <v>2023</v>
      </c>
      <c r="C23" s="87"/>
      <c r="D23" s="87"/>
      <c r="E23" s="87"/>
      <c r="F23" s="87"/>
      <c r="G23" s="87"/>
      <c r="H23" s="87"/>
      <c r="I23" s="87"/>
      <c r="J23" s="524"/>
      <c r="K23" s="524"/>
      <c r="L23" s="524"/>
      <c r="M23" s="524"/>
      <c r="N23" s="524"/>
      <c r="O23" s="524"/>
      <c r="P23" s="524"/>
      <c r="Q23" s="524"/>
      <c r="R23" s="524"/>
      <c r="S23" s="353">
        <f t="shared" si="1"/>
        <v>0</v>
      </c>
    </row>
    <row r="24" spans="1:19" x14ac:dyDescent="0.3">
      <c r="A24" s="765"/>
      <c r="B24" s="351">
        <v>2024</v>
      </c>
      <c r="C24" s="87"/>
      <c r="D24" s="87"/>
      <c r="E24" s="87"/>
      <c r="F24" s="87"/>
      <c r="G24" s="87"/>
      <c r="H24" s="87"/>
      <c r="I24" s="87"/>
      <c r="J24" s="87"/>
      <c r="K24" s="524"/>
      <c r="L24" s="524"/>
      <c r="M24" s="524"/>
      <c r="N24" s="524"/>
      <c r="O24" s="524"/>
      <c r="P24" s="524"/>
      <c r="Q24" s="524"/>
      <c r="R24" s="524"/>
      <c r="S24" s="353">
        <f t="shared" si="1"/>
        <v>0</v>
      </c>
    </row>
    <row r="25" spans="1:19" x14ac:dyDescent="0.3">
      <c r="A25" s="765"/>
      <c r="B25" s="351">
        <v>2025</v>
      </c>
      <c r="C25" s="87"/>
      <c r="D25" s="87"/>
      <c r="E25" s="87"/>
      <c r="F25" s="87"/>
      <c r="G25" s="87"/>
      <c r="H25" s="87"/>
      <c r="I25" s="87"/>
      <c r="J25" s="87"/>
      <c r="K25" s="87"/>
      <c r="L25" s="524"/>
      <c r="M25" s="524"/>
      <c r="N25" s="524"/>
      <c r="O25" s="524"/>
      <c r="P25" s="524"/>
      <c r="Q25" s="524"/>
      <c r="R25" s="524"/>
      <c r="S25" s="353">
        <f t="shared" si="1"/>
        <v>0</v>
      </c>
    </row>
    <row r="26" spans="1:19" x14ac:dyDescent="0.3">
      <c r="A26" s="765"/>
      <c r="B26" s="351">
        <v>2026</v>
      </c>
      <c r="C26" s="87"/>
      <c r="D26" s="87"/>
      <c r="E26" s="87"/>
      <c r="F26" s="87"/>
      <c r="G26" s="87"/>
      <c r="H26" s="87"/>
      <c r="I26" s="87"/>
      <c r="J26" s="87"/>
      <c r="K26" s="87"/>
      <c r="L26" s="87"/>
      <c r="M26" s="524"/>
      <c r="N26" s="524"/>
      <c r="O26" s="524"/>
      <c r="P26" s="524"/>
      <c r="Q26" s="524"/>
      <c r="R26" s="524"/>
      <c r="S26" s="353">
        <f t="shared" si="1"/>
        <v>0</v>
      </c>
    </row>
    <row r="27" spans="1:19" x14ac:dyDescent="0.3">
      <c r="A27" s="765"/>
      <c r="B27" s="351">
        <v>2027</v>
      </c>
      <c r="C27" s="87"/>
      <c r="D27" s="87"/>
      <c r="E27" s="87"/>
      <c r="F27" s="87"/>
      <c r="G27" s="87"/>
      <c r="H27" s="87"/>
      <c r="I27" s="87"/>
      <c r="J27" s="87"/>
      <c r="K27" s="87"/>
      <c r="L27" s="87"/>
      <c r="M27" s="87"/>
      <c r="N27" s="524"/>
      <c r="O27" s="524"/>
      <c r="P27" s="524"/>
      <c r="Q27" s="524"/>
      <c r="R27" s="524"/>
      <c r="S27" s="353">
        <f t="shared" si="1"/>
        <v>0</v>
      </c>
    </row>
    <row r="28" spans="1:19" x14ac:dyDescent="0.3">
      <c r="A28" s="765"/>
      <c r="B28" s="351">
        <v>2028</v>
      </c>
      <c r="C28" s="87"/>
      <c r="D28" s="87"/>
      <c r="E28" s="87"/>
      <c r="F28" s="87"/>
      <c r="G28" s="87"/>
      <c r="H28" s="87"/>
      <c r="I28" s="87"/>
      <c r="J28" s="87"/>
      <c r="K28" s="87"/>
      <c r="L28" s="87"/>
      <c r="M28" s="87"/>
      <c r="N28" s="87"/>
      <c r="O28" s="524"/>
      <c r="P28" s="524"/>
      <c r="Q28" s="524"/>
      <c r="R28" s="524"/>
      <c r="S28" s="353">
        <f t="shared" si="1"/>
        <v>0</v>
      </c>
    </row>
    <row r="29" spans="1:19" x14ac:dyDescent="0.3">
      <c r="A29" s="765"/>
      <c r="B29" s="351">
        <v>2029</v>
      </c>
      <c r="C29" s="87"/>
      <c r="D29" s="87"/>
      <c r="E29" s="87"/>
      <c r="F29" s="87"/>
      <c r="G29" s="87"/>
      <c r="H29" s="87"/>
      <c r="I29" s="87"/>
      <c r="J29" s="87"/>
      <c r="K29" s="87"/>
      <c r="L29" s="87"/>
      <c r="M29" s="87"/>
      <c r="N29" s="87"/>
      <c r="O29" s="87"/>
      <c r="P29" s="524"/>
      <c r="Q29" s="524"/>
      <c r="R29" s="524"/>
      <c r="S29" s="353">
        <f>SUM(C29:R29)</f>
        <v>0</v>
      </c>
    </row>
    <row r="30" spans="1:19" x14ac:dyDescent="0.3">
      <c r="A30" s="765"/>
      <c r="B30" s="351">
        <v>2030</v>
      </c>
      <c r="C30" s="87"/>
      <c r="D30" s="87"/>
      <c r="E30" s="87"/>
      <c r="F30" s="87"/>
      <c r="G30" s="87"/>
      <c r="H30" s="87"/>
      <c r="I30" s="87"/>
      <c r="J30" s="87"/>
      <c r="K30" s="87"/>
      <c r="L30" s="87"/>
      <c r="M30" s="87"/>
      <c r="N30" s="87"/>
      <c r="O30" s="87"/>
      <c r="P30" s="87"/>
      <c r="Q30" s="524"/>
      <c r="R30" s="524"/>
      <c r="S30" s="353">
        <f t="shared" si="1"/>
        <v>0</v>
      </c>
    </row>
    <row r="31" spans="1:19" x14ac:dyDescent="0.3">
      <c r="B31" s="373" t="s">
        <v>627</v>
      </c>
      <c r="C31" s="374">
        <f>C10+SUM(C16:C30)</f>
        <v>0</v>
      </c>
      <c r="D31" s="374">
        <f t="shared" ref="D31:R31" si="2">D10+SUM(D16:D30)</f>
        <v>0</v>
      </c>
      <c r="E31" s="374">
        <f t="shared" si="2"/>
        <v>0</v>
      </c>
      <c r="F31" s="374">
        <f t="shared" si="2"/>
        <v>0</v>
      </c>
      <c r="G31" s="374">
        <f t="shared" si="2"/>
        <v>0</v>
      </c>
      <c r="H31" s="374">
        <f t="shared" si="2"/>
        <v>0</v>
      </c>
      <c r="I31" s="374">
        <f t="shared" si="2"/>
        <v>0</v>
      </c>
      <c r="J31" s="374">
        <f t="shared" si="2"/>
        <v>0</v>
      </c>
      <c r="K31" s="374">
        <f t="shared" si="2"/>
        <v>0</v>
      </c>
      <c r="L31" s="374">
        <f t="shared" si="2"/>
        <v>0</v>
      </c>
      <c r="M31" s="374">
        <f t="shared" si="2"/>
        <v>0</v>
      </c>
      <c r="N31" s="374">
        <f t="shared" si="2"/>
        <v>0</v>
      </c>
      <c r="O31" s="374">
        <f t="shared" si="2"/>
        <v>0</v>
      </c>
      <c r="P31" s="374">
        <f t="shared" si="2"/>
        <v>0</v>
      </c>
      <c r="Q31" s="374">
        <f t="shared" si="2"/>
        <v>0</v>
      </c>
      <c r="R31" s="374">
        <f t="shared" si="2"/>
        <v>0</v>
      </c>
      <c r="S31" s="374">
        <f>S10+SUM(S16:S30)</f>
        <v>0</v>
      </c>
    </row>
    <row r="33" spans="1:19" x14ac:dyDescent="0.3">
      <c r="B33" s="354" t="s">
        <v>682</v>
      </c>
      <c r="C33" s="354"/>
      <c r="D33" s="354"/>
      <c r="E33" s="354"/>
      <c r="F33" s="354"/>
      <c r="G33" s="354"/>
      <c r="H33" s="354"/>
      <c r="I33" s="354"/>
      <c r="J33" s="354"/>
      <c r="K33" s="355"/>
      <c r="L33" s="355"/>
      <c r="M33" s="355"/>
      <c r="N33" s="356"/>
      <c r="O33" s="356"/>
      <c r="P33" s="356"/>
      <c r="Q33" s="356"/>
      <c r="R33" s="356"/>
    </row>
    <row r="34" spans="1:19" x14ac:dyDescent="0.3">
      <c r="B34" s="357" t="s">
        <v>683</v>
      </c>
      <c r="C34" s="357"/>
      <c r="D34" s="357"/>
      <c r="E34" s="357"/>
      <c r="F34" s="357"/>
      <c r="G34" s="87"/>
      <c r="H34" s="87"/>
      <c r="I34" s="87"/>
      <c r="J34" s="87"/>
      <c r="K34" s="87"/>
      <c r="L34" s="87"/>
      <c r="M34" s="87"/>
      <c r="N34" s="87"/>
      <c r="O34" s="87"/>
      <c r="P34" s="87"/>
      <c r="Q34" s="524"/>
      <c r="R34" s="524"/>
    </row>
    <row r="36" spans="1:19" x14ac:dyDescent="0.3">
      <c r="B36" s="342" t="s">
        <v>632</v>
      </c>
      <c r="C36" s="342"/>
      <c r="D36" s="342"/>
      <c r="E36" s="342"/>
      <c r="F36" s="342"/>
      <c r="G36" s="342"/>
      <c r="H36" s="342"/>
      <c r="I36" s="342"/>
      <c r="J36" s="342"/>
      <c r="K36" s="343"/>
      <c r="L36" s="343"/>
      <c r="M36" s="343"/>
      <c r="N36" s="343"/>
      <c r="O36" s="343"/>
      <c r="P36" s="343"/>
      <c r="Q36" s="343"/>
      <c r="R36" s="343"/>
    </row>
    <row r="38" spans="1:19" x14ac:dyDescent="0.3">
      <c r="A38" s="766" t="s">
        <v>631</v>
      </c>
      <c r="B38" s="351">
        <v>2024</v>
      </c>
      <c r="G38" s="87"/>
      <c r="H38" s="87"/>
      <c r="I38" s="87"/>
      <c r="J38" s="87"/>
      <c r="K38" s="524"/>
      <c r="L38" s="524"/>
      <c r="M38" s="524"/>
      <c r="N38" s="524"/>
      <c r="O38" s="524"/>
      <c r="P38" s="524"/>
      <c r="Q38" s="524"/>
      <c r="R38" s="524"/>
      <c r="S38" s="358"/>
    </row>
    <row r="39" spans="1:19" x14ac:dyDescent="0.3">
      <c r="A39" s="767"/>
      <c r="B39" s="351">
        <f>+B38+1</f>
        <v>2025</v>
      </c>
      <c r="G39" s="87"/>
      <c r="H39" s="87"/>
      <c r="I39" s="87"/>
      <c r="J39" s="87"/>
      <c r="K39" s="87"/>
      <c r="L39" s="524"/>
      <c r="M39" s="524"/>
      <c r="N39" s="524"/>
      <c r="O39" s="524"/>
      <c r="P39" s="524"/>
      <c r="Q39" s="524"/>
      <c r="R39" s="524"/>
      <c r="S39" s="358"/>
    </row>
    <row r="40" spans="1:19" x14ac:dyDescent="0.3">
      <c r="A40" s="767"/>
      <c r="B40" s="351">
        <f t="shared" ref="B40:B45" si="3">+B39+1</f>
        <v>2026</v>
      </c>
      <c r="G40" s="87"/>
      <c r="H40" s="87"/>
      <c r="I40" s="87"/>
      <c r="J40" s="87"/>
      <c r="K40" s="87"/>
      <c r="L40" s="87"/>
      <c r="M40" s="524"/>
      <c r="N40" s="524"/>
      <c r="O40" s="524"/>
      <c r="P40" s="524"/>
      <c r="Q40" s="524"/>
      <c r="R40" s="524"/>
      <c r="S40" s="358"/>
    </row>
    <row r="41" spans="1:19" x14ac:dyDescent="0.3">
      <c r="A41" s="767"/>
      <c r="B41" s="351">
        <f t="shared" si="3"/>
        <v>2027</v>
      </c>
      <c r="G41" s="87"/>
      <c r="H41" s="87"/>
      <c r="I41" s="87"/>
      <c r="J41" s="87"/>
      <c r="K41" s="87"/>
      <c r="L41" s="87"/>
      <c r="M41" s="87"/>
      <c r="N41" s="524"/>
      <c r="O41" s="524"/>
      <c r="P41" s="524"/>
      <c r="Q41" s="524"/>
      <c r="R41" s="524"/>
      <c r="S41" s="358"/>
    </row>
    <row r="42" spans="1:19" x14ac:dyDescent="0.3">
      <c r="A42" s="767"/>
      <c r="B42" s="351">
        <f t="shared" si="3"/>
        <v>2028</v>
      </c>
      <c r="G42" s="87"/>
      <c r="H42" s="87"/>
      <c r="I42" s="87"/>
      <c r="J42" s="87"/>
      <c r="K42" s="87"/>
      <c r="L42" s="87"/>
      <c r="M42" s="87"/>
      <c r="N42" s="87"/>
      <c r="O42" s="524"/>
      <c r="P42" s="524"/>
      <c r="Q42" s="524"/>
      <c r="R42" s="524"/>
      <c r="S42" s="358"/>
    </row>
    <row r="43" spans="1:19" x14ac:dyDescent="0.3">
      <c r="A43" s="767"/>
      <c r="B43" s="351">
        <f t="shared" si="3"/>
        <v>2029</v>
      </c>
      <c r="G43" s="87"/>
      <c r="H43" s="87"/>
      <c r="I43" s="87"/>
      <c r="J43" s="87"/>
      <c r="K43" s="87"/>
      <c r="L43" s="87"/>
      <c r="M43" s="87"/>
      <c r="N43" s="87"/>
      <c r="O43" s="87"/>
      <c r="P43" s="524"/>
      <c r="Q43" s="524"/>
      <c r="R43" s="524"/>
      <c r="S43" s="358"/>
    </row>
    <row r="44" spans="1:19" x14ac:dyDescent="0.3">
      <c r="A44" s="767"/>
      <c r="B44" s="351">
        <f t="shared" si="3"/>
        <v>2030</v>
      </c>
      <c r="G44" s="87"/>
      <c r="H44" s="87"/>
      <c r="I44" s="87"/>
      <c r="J44" s="87"/>
      <c r="K44" s="87"/>
      <c r="L44" s="87"/>
      <c r="M44" s="87"/>
      <c r="N44" s="87"/>
      <c r="O44" s="87"/>
      <c r="P44" s="87"/>
      <c r="Q44" s="524"/>
      <c r="R44" s="524"/>
      <c r="S44" s="358"/>
    </row>
    <row r="45" spans="1:19" x14ac:dyDescent="0.3">
      <c r="A45" s="768"/>
      <c r="B45" s="351">
        <f t="shared" si="3"/>
        <v>2031</v>
      </c>
      <c r="G45" s="87"/>
      <c r="H45" s="87"/>
      <c r="I45" s="87"/>
      <c r="J45" s="87"/>
      <c r="K45" s="87"/>
      <c r="L45" s="87"/>
      <c r="M45" s="87"/>
      <c r="N45" s="87"/>
      <c r="O45" s="87"/>
      <c r="P45" s="87"/>
      <c r="Q45" s="87"/>
      <c r="R45" s="524"/>
      <c r="S45" s="358"/>
    </row>
    <row r="46" spans="1:19" x14ac:dyDescent="0.3">
      <c r="B46" s="344" t="s">
        <v>684</v>
      </c>
      <c r="G46" s="353">
        <f t="shared" ref="G46:P46" si="4">G34-SUM(G38:G45)</f>
        <v>0</v>
      </c>
      <c r="H46" s="353">
        <f t="shared" si="4"/>
        <v>0</v>
      </c>
      <c r="I46" s="353">
        <f t="shared" si="4"/>
        <v>0</v>
      </c>
      <c r="J46" s="353">
        <f t="shared" si="4"/>
        <v>0</v>
      </c>
      <c r="K46" s="353">
        <f t="shared" si="4"/>
        <v>0</v>
      </c>
      <c r="L46" s="353">
        <f t="shared" si="4"/>
        <v>0</v>
      </c>
      <c r="M46" s="353">
        <f t="shared" si="4"/>
        <v>0</v>
      </c>
      <c r="N46" s="353">
        <f t="shared" si="4"/>
        <v>0</v>
      </c>
      <c r="O46" s="353">
        <f t="shared" si="4"/>
        <v>0</v>
      </c>
      <c r="P46" s="353">
        <f t="shared" si="4"/>
        <v>0</v>
      </c>
      <c r="Q46" s="353"/>
      <c r="R46" s="353"/>
    </row>
    <row r="47" spans="1:19" x14ac:dyDescent="0.3">
      <c r="N47" s="358"/>
      <c r="O47" s="358"/>
      <c r="P47" s="358"/>
      <c r="Q47" s="358"/>
      <c r="R47" s="358"/>
    </row>
    <row r="48" spans="1:19" x14ac:dyDescent="0.3">
      <c r="N48" s="345">
        <v>2024</v>
      </c>
      <c r="O48" s="345">
        <v>2025</v>
      </c>
      <c r="P48" s="345">
        <v>2026</v>
      </c>
      <c r="Q48" s="345">
        <v>2027</v>
      </c>
      <c r="R48" s="345">
        <v>2028</v>
      </c>
    </row>
    <row r="49" spans="2:19" x14ac:dyDescent="0.3">
      <c r="B49" s="769" t="s">
        <v>839</v>
      </c>
      <c r="C49" s="769"/>
      <c r="D49" s="769"/>
      <c r="E49" s="769"/>
      <c r="F49" s="769"/>
      <c r="G49" s="769"/>
      <c r="H49" s="769"/>
      <c r="I49" s="769"/>
      <c r="J49" s="769"/>
      <c r="K49" s="769"/>
      <c r="L49" s="769"/>
      <c r="M49" s="769"/>
      <c r="N49" s="359">
        <f>+S24</f>
        <v>0</v>
      </c>
      <c r="O49" s="359">
        <f>+S25</f>
        <v>0</v>
      </c>
      <c r="P49" s="359">
        <f>+S26</f>
        <v>0</v>
      </c>
      <c r="Q49" s="359">
        <f>+S27</f>
        <v>0</v>
      </c>
      <c r="R49" s="359">
        <f>+S28</f>
        <v>0</v>
      </c>
      <c r="S49" s="360"/>
    </row>
    <row r="50" spans="2:19" x14ac:dyDescent="0.3">
      <c r="B50" s="769" t="s">
        <v>840</v>
      </c>
      <c r="C50" s="769"/>
      <c r="D50" s="769"/>
      <c r="E50" s="769"/>
      <c r="F50" s="769"/>
      <c r="G50" s="769"/>
      <c r="H50" s="769"/>
      <c r="I50" s="769"/>
      <c r="J50" s="769"/>
      <c r="K50" s="769"/>
      <c r="L50" s="769"/>
      <c r="M50" s="769"/>
      <c r="N50" s="359">
        <f>SUM(G38:J38)</f>
        <v>0</v>
      </c>
      <c r="O50" s="359">
        <f>+SUM(G39:K39)</f>
        <v>0</v>
      </c>
      <c r="P50" s="359">
        <f>+SUM(G40:L40)</f>
        <v>0</v>
      </c>
      <c r="Q50" s="359">
        <f>+SUM(G41:M41)</f>
        <v>0</v>
      </c>
      <c r="R50" s="359">
        <f>+SUM(G42:N42)</f>
        <v>0</v>
      </c>
    </row>
    <row r="51" spans="2:19" x14ac:dyDescent="0.3">
      <c r="B51" s="770" t="s">
        <v>841</v>
      </c>
      <c r="C51" s="770"/>
      <c r="D51" s="770"/>
      <c r="E51" s="770"/>
      <c r="F51" s="770"/>
      <c r="G51" s="770"/>
      <c r="H51" s="770"/>
      <c r="I51" s="770"/>
      <c r="J51" s="770"/>
      <c r="K51" s="770"/>
      <c r="L51" s="770"/>
      <c r="M51" s="770"/>
      <c r="N51" s="356">
        <f>N50+N49</f>
        <v>0</v>
      </c>
      <c r="O51" s="356">
        <f t="shared" ref="O51:P51" si="5">O50+O49</f>
        <v>0</v>
      </c>
      <c r="P51" s="356">
        <f t="shared" si="5"/>
        <v>0</v>
      </c>
      <c r="Q51" s="356">
        <f>Q50+Q49</f>
        <v>0</v>
      </c>
      <c r="R51" s="356">
        <f>R50+R49</f>
        <v>0</v>
      </c>
    </row>
    <row r="53" spans="2:19" x14ac:dyDescent="0.3">
      <c r="B53" s="199" t="s">
        <v>842</v>
      </c>
      <c r="N53" s="347"/>
      <c r="O53" s="347"/>
      <c r="P53" s="347"/>
      <c r="Q53" s="347"/>
      <c r="R53" s="347"/>
    </row>
    <row r="54" spans="2:19" x14ac:dyDescent="0.3">
      <c r="B54" s="361" t="s">
        <v>685</v>
      </c>
      <c r="N54" s="369">
        <f>IFERROR((N50/N53),0)</f>
        <v>0</v>
      </c>
      <c r="O54" s="369">
        <f t="shared" ref="O54:R54" si="6">IFERROR((O50/O53),0)</f>
        <v>0</v>
      </c>
      <c r="P54" s="369">
        <f t="shared" si="6"/>
        <v>0</v>
      </c>
      <c r="Q54" s="369">
        <f t="shared" si="6"/>
        <v>0</v>
      </c>
      <c r="R54" s="369">
        <f t="shared" si="6"/>
        <v>0</v>
      </c>
    </row>
    <row r="57" spans="2:19" x14ac:dyDescent="0.3">
      <c r="B57" s="342" t="s">
        <v>686</v>
      </c>
      <c r="C57" s="342"/>
      <c r="D57" s="342"/>
      <c r="E57" s="342"/>
      <c r="F57" s="342"/>
      <c r="G57" s="342"/>
      <c r="H57" s="342"/>
      <c r="I57" s="342"/>
      <c r="J57" s="342"/>
      <c r="K57" s="343"/>
      <c r="L57" s="343"/>
      <c r="M57" s="343"/>
      <c r="N57" s="343"/>
      <c r="O57" s="343"/>
      <c r="P57" s="343"/>
      <c r="Q57" s="343"/>
      <c r="R57" s="343"/>
    </row>
    <row r="58" spans="2:19" x14ac:dyDescent="0.3">
      <c r="B58" s="344" t="s">
        <v>687</v>
      </c>
      <c r="N58" s="345">
        <v>2024</v>
      </c>
      <c r="O58" s="345">
        <v>2025</v>
      </c>
      <c r="P58" s="345">
        <v>2026</v>
      </c>
      <c r="Q58" s="345">
        <v>2027</v>
      </c>
      <c r="R58" s="345">
        <v>2028</v>
      </c>
    </row>
    <row r="59" spans="2:19" x14ac:dyDescent="0.3">
      <c r="B59" s="346" t="s">
        <v>509</v>
      </c>
      <c r="N59" s="347"/>
      <c r="O59" s="347"/>
      <c r="P59" s="347"/>
      <c r="Q59" s="347"/>
      <c r="R59" s="347"/>
    </row>
    <row r="60" spans="2:19" x14ac:dyDescent="0.3">
      <c r="B60" s="346" t="s">
        <v>510</v>
      </c>
      <c r="N60" s="347"/>
      <c r="O60" s="347"/>
      <c r="P60" s="347"/>
      <c r="Q60" s="347"/>
      <c r="R60" s="347"/>
    </row>
    <row r="61" spans="2:19" x14ac:dyDescent="0.3">
      <c r="B61" s="346" t="s">
        <v>511</v>
      </c>
      <c r="N61" s="347"/>
      <c r="O61" s="347"/>
      <c r="P61" s="347"/>
      <c r="Q61" s="347"/>
      <c r="R61" s="347"/>
    </row>
    <row r="62" spans="2:19" x14ac:dyDescent="0.3">
      <c r="B62" s="346" t="s">
        <v>512</v>
      </c>
      <c r="N62" s="347"/>
      <c r="O62" s="347"/>
      <c r="P62" s="347"/>
      <c r="Q62" s="347"/>
      <c r="R62" s="347"/>
    </row>
    <row r="63" spans="2:19" x14ac:dyDescent="0.3">
      <c r="B63" s="346" t="s">
        <v>513</v>
      </c>
      <c r="N63" s="347"/>
      <c r="O63" s="347"/>
      <c r="P63" s="347"/>
      <c r="Q63" s="347"/>
      <c r="R63" s="347"/>
    </row>
    <row r="64" spans="2:19" x14ac:dyDescent="0.3">
      <c r="B64" s="346" t="s">
        <v>514</v>
      </c>
      <c r="N64" s="347"/>
      <c r="O64" s="347"/>
      <c r="P64" s="347"/>
      <c r="Q64" s="347"/>
      <c r="R64" s="347"/>
    </row>
    <row r="65" spans="2:18" x14ac:dyDescent="0.3">
      <c r="B65" s="346" t="s">
        <v>515</v>
      </c>
      <c r="N65" s="347"/>
      <c r="O65" s="347"/>
      <c r="P65" s="347"/>
      <c r="Q65" s="347"/>
      <c r="R65" s="347"/>
    </row>
    <row r="66" spans="2:18" x14ac:dyDescent="0.3">
      <c r="B66" s="346" t="s">
        <v>688</v>
      </c>
      <c r="N66" s="347">
        <f t="shared" ref="N66:P66" si="7">SUM(N59:N65)</f>
        <v>0</v>
      </c>
      <c r="O66" s="347">
        <f t="shared" si="7"/>
        <v>0</v>
      </c>
      <c r="P66" s="347">
        <f t="shared" si="7"/>
        <v>0</v>
      </c>
      <c r="Q66" s="347">
        <f t="shared" ref="Q66:R66" si="8">SUM(Q59:Q65)</f>
        <v>0</v>
      </c>
      <c r="R66" s="347">
        <f t="shared" si="8"/>
        <v>0</v>
      </c>
    </row>
  </sheetData>
  <mergeCells count="8">
    <mergeCell ref="B49:M49"/>
    <mergeCell ref="B50:M50"/>
    <mergeCell ref="B51:M51"/>
    <mergeCell ref="B3:S3"/>
    <mergeCell ref="B8:S8"/>
    <mergeCell ref="B14:S14"/>
    <mergeCell ref="A15:A30"/>
    <mergeCell ref="A38:A45"/>
  </mergeCells>
  <conditionalFormatting sqref="N59:R65">
    <cfRule type="containsText" dxfId="760" priority="257" operator="containsText" text="ntitulé">
      <formula>NOT(ISERROR(SEARCH("ntitulé",N59)))</formula>
    </cfRule>
    <cfRule type="containsBlanks" dxfId="759" priority="258">
      <formula>LEN(TRIM(N59))=0</formula>
    </cfRule>
  </conditionalFormatting>
  <conditionalFormatting sqref="N59:R65">
    <cfRule type="containsText" dxfId="758" priority="256" operator="containsText" text="libre">
      <formula>NOT(ISERROR(SEARCH("libre",N59)))</formula>
    </cfRule>
  </conditionalFormatting>
  <conditionalFormatting sqref="C10:L10 O10:R10">
    <cfRule type="containsText" dxfId="757" priority="254" operator="containsText" text="ntitulé">
      <formula>NOT(ISERROR(SEARCH("ntitulé",C10)))</formula>
    </cfRule>
    <cfRule type="containsBlanks" dxfId="756" priority="255">
      <formula>LEN(TRIM(C10))=0</formula>
    </cfRule>
  </conditionalFormatting>
  <conditionalFormatting sqref="C10:L10 O10:R10">
    <cfRule type="containsText" dxfId="755" priority="253" operator="containsText" text="libre">
      <formula>NOT(ISERROR(SEARCH("libre",C10)))</formula>
    </cfRule>
  </conditionalFormatting>
  <conditionalFormatting sqref="M10">
    <cfRule type="containsText" dxfId="754" priority="230" operator="containsText" text="ntitulé">
      <formula>NOT(ISERROR(SEARCH("ntitulé",M10)))</formula>
    </cfRule>
    <cfRule type="containsBlanks" dxfId="753" priority="231">
      <formula>LEN(TRIM(M10))=0</formula>
    </cfRule>
  </conditionalFormatting>
  <conditionalFormatting sqref="M10">
    <cfRule type="containsText" dxfId="752" priority="229" operator="containsText" text="libre">
      <formula>NOT(ISERROR(SEARCH("libre",M10)))</formula>
    </cfRule>
  </conditionalFormatting>
  <conditionalFormatting sqref="N10">
    <cfRule type="containsText" dxfId="751" priority="227" operator="containsText" text="ntitulé">
      <formula>NOT(ISERROR(SEARCH("ntitulé",N10)))</formula>
    </cfRule>
    <cfRule type="containsBlanks" dxfId="750" priority="228">
      <formula>LEN(TRIM(N10))=0</formula>
    </cfRule>
  </conditionalFormatting>
  <conditionalFormatting sqref="N10">
    <cfRule type="containsText" dxfId="749" priority="226" operator="containsText" text="libre">
      <formula>NOT(ISERROR(SEARCH("libre",N10)))</formula>
    </cfRule>
  </conditionalFormatting>
  <conditionalFormatting sqref="N66:R66">
    <cfRule type="containsText" dxfId="748" priority="212" operator="containsText" text="ntitulé">
      <formula>NOT(ISERROR(SEARCH("ntitulé",N66)))</formula>
    </cfRule>
    <cfRule type="containsBlanks" dxfId="747" priority="213">
      <formula>LEN(TRIM(N66))=0</formula>
    </cfRule>
  </conditionalFormatting>
  <conditionalFormatting sqref="N66:R66">
    <cfRule type="containsText" dxfId="746" priority="211" operator="containsText" text="libre">
      <formula>NOT(ISERROR(SEARCH("libre",N66)))</formula>
    </cfRule>
  </conditionalFormatting>
  <conditionalFormatting sqref="C12:R12">
    <cfRule type="containsText" dxfId="745" priority="197" operator="containsText" text="ntitulé">
      <formula>NOT(ISERROR(SEARCH("ntitulé",C12)))</formula>
    </cfRule>
    <cfRule type="containsBlanks" dxfId="744" priority="198">
      <formula>LEN(TRIM(C12))=0</formula>
    </cfRule>
  </conditionalFormatting>
  <conditionalFormatting sqref="C12:R12">
    <cfRule type="containsText" dxfId="743" priority="196" operator="containsText" text="libre">
      <formula>NOT(ISERROR(SEARCH("libre",C12)))</formula>
    </cfRule>
  </conditionalFormatting>
  <conditionalFormatting sqref="L11 O11:R11">
    <cfRule type="containsText" dxfId="742" priority="194" operator="containsText" text="ntitulé">
      <formula>NOT(ISERROR(SEARCH("ntitulé",L11)))</formula>
    </cfRule>
    <cfRule type="containsBlanks" dxfId="741" priority="195">
      <formula>LEN(TRIM(L11))=0</formula>
    </cfRule>
  </conditionalFormatting>
  <conditionalFormatting sqref="L11 O11:R11">
    <cfRule type="containsText" dxfId="740" priority="193" operator="containsText" text="libre">
      <formula>NOT(ISERROR(SEARCH("libre",L11)))</formula>
    </cfRule>
  </conditionalFormatting>
  <conditionalFormatting sqref="M11">
    <cfRule type="containsText" dxfId="739" priority="191" operator="containsText" text="ntitulé">
      <formula>NOT(ISERROR(SEARCH("ntitulé",M11)))</formula>
    </cfRule>
    <cfRule type="containsBlanks" dxfId="738" priority="192">
      <formula>LEN(TRIM(M11))=0</formula>
    </cfRule>
  </conditionalFormatting>
  <conditionalFormatting sqref="M11">
    <cfRule type="containsText" dxfId="737" priority="190" operator="containsText" text="libre">
      <formula>NOT(ISERROR(SEARCH("libre",M11)))</formula>
    </cfRule>
  </conditionalFormatting>
  <conditionalFormatting sqref="N11">
    <cfRule type="containsText" dxfId="736" priority="188" operator="containsText" text="ntitulé">
      <formula>NOT(ISERROR(SEARCH("ntitulé",N11)))</formula>
    </cfRule>
    <cfRule type="containsBlanks" dxfId="735" priority="189">
      <formula>LEN(TRIM(N11))=0</formula>
    </cfRule>
  </conditionalFormatting>
  <conditionalFormatting sqref="N11">
    <cfRule type="containsText" dxfId="734" priority="187" operator="containsText" text="libre">
      <formula>NOT(ISERROR(SEARCH("libre",N11)))</formula>
    </cfRule>
  </conditionalFormatting>
  <conditionalFormatting sqref="D20:F20 D21:G21 C17:C29 D18 D19:E19 D25:K25 D24:J24 D23:I23 D26:L29 J30:M30 D22:H22">
    <cfRule type="containsText" dxfId="733" priority="185" operator="containsText" text="ntitulé">
      <formula>NOT(ISERROR(SEARCH("ntitulé",C17)))</formula>
    </cfRule>
    <cfRule type="containsBlanks" dxfId="732" priority="186">
      <formula>LEN(TRIM(C17))=0</formula>
    </cfRule>
  </conditionalFormatting>
  <conditionalFormatting sqref="D20:F20 D21:G21 C17:C29 D18 D19:E19 D25:K25 D24:J24 D23:I23 D26:L29 J30:M30 D22:H22">
    <cfRule type="containsText" dxfId="731" priority="184" operator="containsText" text="libre">
      <formula>NOT(ISERROR(SEARCH("libre",C17)))</formula>
    </cfRule>
  </conditionalFormatting>
  <conditionalFormatting sqref="M27:M29">
    <cfRule type="containsText" dxfId="730" priority="182" operator="containsText" text="ntitulé">
      <formula>NOT(ISERROR(SEARCH("ntitulé",M27)))</formula>
    </cfRule>
    <cfRule type="containsBlanks" dxfId="729" priority="183">
      <formula>LEN(TRIM(M27))=0</formula>
    </cfRule>
  </conditionalFormatting>
  <conditionalFormatting sqref="M27:M29">
    <cfRule type="containsText" dxfId="728" priority="181" operator="containsText" text="libre">
      <formula>NOT(ISERROR(SEARCH("libre",M27)))</formula>
    </cfRule>
  </conditionalFormatting>
  <conditionalFormatting sqref="N30">
    <cfRule type="containsText" dxfId="727" priority="179" operator="containsText" text="ntitulé">
      <formula>NOT(ISERROR(SEARCH("ntitulé",N30)))</formula>
    </cfRule>
    <cfRule type="containsBlanks" dxfId="726" priority="180">
      <formula>LEN(TRIM(N30))=0</formula>
    </cfRule>
  </conditionalFormatting>
  <conditionalFormatting sqref="N30">
    <cfRule type="containsText" dxfId="725" priority="178" operator="containsText" text="libre">
      <formula>NOT(ISERROR(SEARCH("libre",N30)))</formula>
    </cfRule>
  </conditionalFormatting>
  <conditionalFormatting sqref="N28:N29">
    <cfRule type="containsText" dxfId="724" priority="176" operator="containsText" text="ntitulé">
      <formula>NOT(ISERROR(SEARCH("ntitulé",N28)))</formula>
    </cfRule>
    <cfRule type="containsBlanks" dxfId="723" priority="177">
      <formula>LEN(TRIM(N28))=0</formula>
    </cfRule>
  </conditionalFormatting>
  <conditionalFormatting sqref="N28:N29">
    <cfRule type="containsText" dxfId="722" priority="175" operator="containsText" text="libre">
      <formula>NOT(ISERROR(SEARCH("libre",N28)))</formula>
    </cfRule>
  </conditionalFormatting>
  <conditionalFormatting sqref="C30:I30">
    <cfRule type="containsText" dxfId="721" priority="173" operator="containsText" text="ntitulé">
      <formula>NOT(ISERROR(SEARCH("ntitulé",C30)))</formula>
    </cfRule>
    <cfRule type="containsBlanks" dxfId="720" priority="174">
      <formula>LEN(TRIM(C30))=0</formula>
    </cfRule>
  </conditionalFormatting>
  <conditionalFormatting sqref="C30:I30">
    <cfRule type="containsText" dxfId="719" priority="172" operator="containsText" text="libre">
      <formula>NOT(ISERROR(SEARCH("libre",C30)))</formula>
    </cfRule>
  </conditionalFormatting>
  <conditionalFormatting sqref="O30">
    <cfRule type="containsText" dxfId="718" priority="170" operator="containsText" text="ntitulé">
      <formula>NOT(ISERROR(SEARCH("ntitulé",O30)))</formula>
    </cfRule>
    <cfRule type="containsBlanks" dxfId="717" priority="171">
      <formula>LEN(TRIM(O30))=0</formula>
    </cfRule>
  </conditionalFormatting>
  <conditionalFormatting sqref="O30">
    <cfRule type="containsText" dxfId="716" priority="169" operator="containsText" text="libre">
      <formula>NOT(ISERROR(SEARCH("libre",O30)))</formula>
    </cfRule>
  </conditionalFormatting>
  <conditionalFormatting sqref="O29">
    <cfRule type="containsText" dxfId="715" priority="167" operator="containsText" text="ntitulé">
      <formula>NOT(ISERROR(SEARCH("ntitulé",O29)))</formula>
    </cfRule>
    <cfRule type="containsBlanks" dxfId="714" priority="168">
      <formula>LEN(TRIM(O29))=0</formula>
    </cfRule>
  </conditionalFormatting>
  <conditionalFormatting sqref="O29">
    <cfRule type="containsText" dxfId="713" priority="166" operator="containsText" text="libre">
      <formula>NOT(ISERROR(SEARCH("libre",O29)))</formula>
    </cfRule>
  </conditionalFormatting>
  <conditionalFormatting sqref="P30">
    <cfRule type="containsText" dxfId="712" priority="164" operator="containsText" text="ntitulé">
      <formula>NOT(ISERROR(SEARCH("ntitulé",P30)))</formula>
    </cfRule>
    <cfRule type="containsBlanks" dxfId="711" priority="165">
      <formula>LEN(TRIM(P30))=0</formula>
    </cfRule>
  </conditionalFormatting>
  <conditionalFormatting sqref="P30">
    <cfRule type="containsText" dxfId="710" priority="163" operator="containsText" text="libre">
      <formula>NOT(ISERROR(SEARCH("libre",P30)))</formula>
    </cfRule>
  </conditionalFormatting>
  <conditionalFormatting sqref="G34:P34">
    <cfRule type="containsText" dxfId="709" priority="161" operator="containsText" text="ntitulé">
      <formula>NOT(ISERROR(SEARCH("ntitulé",G34)))</formula>
    </cfRule>
    <cfRule type="containsBlanks" dxfId="708" priority="162">
      <formula>LEN(TRIM(G34))=0</formula>
    </cfRule>
  </conditionalFormatting>
  <conditionalFormatting sqref="G34:P34">
    <cfRule type="containsText" dxfId="707" priority="160" operator="containsText" text="libre">
      <formula>NOT(ISERROR(SEARCH("libre",G34)))</formula>
    </cfRule>
  </conditionalFormatting>
  <conditionalFormatting sqref="O44">
    <cfRule type="containsText" dxfId="706" priority="155" operator="containsText" text="ntitulé">
      <formula>NOT(ISERROR(SEARCH("ntitulé",O44)))</formula>
    </cfRule>
    <cfRule type="containsBlanks" dxfId="705" priority="156">
      <formula>LEN(TRIM(O44))=0</formula>
    </cfRule>
  </conditionalFormatting>
  <conditionalFormatting sqref="O44">
    <cfRule type="containsText" dxfId="704" priority="154" operator="containsText" text="libre">
      <formula>NOT(ISERROR(SEARCH("libre",O44)))</formula>
    </cfRule>
  </conditionalFormatting>
  <conditionalFormatting sqref="O43">
    <cfRule type="containsText" dxfId="703" priority="158" operator="containsText" text="ntitulé">
      <formula>NOT(ISERROR(SEARCH("ntitulé",O43)))</formula>
    </cfRule>
    <cfRule type="containsBlanks" dxfId="702" priority="159">
      <formula>LEN(TRIM(O43))=0</formula>
    </cfRule>
  </conditionalFormatting>
  <conditionalFormatting sqref="O43">
    <cfRule type="containsText" dxfId="701" priority="157" operator="containsText" text="libre">
      <formula>NOT(ISERROR(SEARCH("libre",O43)))</formula>
    </cfRule>
  </conditionalFormatting>
  <conditionalFormatting sqref="O45">
    <cfRule type="containsText" dxfId="700" priority="152" operator="containsText" text="ntitulé">
      <formula>NOT(ISERROR(SEARCH("ntitulé",O45)))</formula>
    </cfRule>
    <cfRule type="containsBlanks" dxfId="699" priority="153">
      <formula>LEN(TRIM(O45))=0</formula>
    </cfRule>
  </conditionalFormatting>
  <conditionalFormatting sqref="O45">
    <cfRule type="containsText" dxfId="698" priority="151" operator="containsText" text="libre">
      <formula>NOT(ISERROR(SEARCH("libre",O45)))</formula>
    </cfRule>
  </conditionalFormatting>
  <conditionalFormatting sqref="K39:K40">
    <cfRule type="containsText" dxfId="697" priority="149" operator="containsText" text="ntitulé">
      <formula>NOT(ISERROR(SEARCH("ntitulé",K39)))</formula>
    </cfRule>
    <cfRule type="containsBlanks" dxfId="696" priority="150">
      <formula>LEN(TRIM(K39))=0</formula>
    </cfRule>
  </conditionalFormatting>
  <conditionalFormatting sqref="K39:K40">
    <cfRule type="containsText" dxfId="695" priority="148" operator="containsText" text="libre">
      <formula>NOT(ISERROR(SEARCH("libre",K39)))</formula>
    </cfRule>
  </conditionalFormatting>
  <conditionalFormatting sqref="K44">
    <cfRule type="containsText" dxfId="694" priority="137" operator="containsText" text="ntitulé">
      <formula>NOT(ISERROR(SEARCH("ntitulé",K44)))</formula>
    </cfRule>
    <cfRule type="containsBlanks" dxfId="693" priority="138">
      <formula>LEN(TRIM(K44))=0</formula>
    </cfRule>
  </conditionalFormatting>
  <conditionalFormatting sqref="K44">
    <cfRule type="containsText" dxfId="692" priority="136" operator="containsText" text="libre">
      <formula>NOT(ISERROR(SEARCH("libre",K44)))</formula>
    </cfRule>
  </conditionalFormatting>
  <conditionalFormatting sqref="K41">
    <cfRule type="containsText" dxfId="691" priority="146" operator="containsText" text="ntitulé">
      <formula>NOT(ISERROR(SEARCH("ntitulé",K41)))</formula>
    </cfRule>
    <cfRule type="containsBlanks" dxfId="690" priority="147">
      <formula>LEN(TRIM(K41))=0</formula>
    </cfRule>
  </conditionalFormatting>
  <conditionalFormatting sqref="K41">
    <cfRule type="containsText" dxfId="689" priority="145" operator="containsText" text="libre">
      <formula>NOT(ISERROR(SEARCH("libre",K41)))</formula>
    </cfRule>
  </conditionalFormatting>
  <conditionalFormatting sqref="K42">
    <cfRule type="containsText" dxfId="688" priority="143" operator="containsText" text="ntitulé">
      <formula>NOT(ISERROR(SEARCH("ntitulé",K42)))</formula>
    </cfRule>
    <cfRule type="containsBlanks" dxfId="687" priority="144">
      <formula>LEN(TRIM(K42))=0</formula>
    </cfRule>
  </conditionalFormatting>
  <conditionalFormatting sqref="K42">
    <cfRule type="containsText" dxfId="686" priority="142" operator="containsText" text="libre">
      <formula>NOT(ISERROR(SEARCH("libre",K42)))</formula>
    </cfRule>
  </conditionalFormatting>
  <conditionalFormatting sqref="K43">
    <cfRule type="containsText" dxfId="685" priority="140" operator="containsText" text="ntitulé">
      <formula>NOT(ISERROR(SEARCH("ntitulé",K43)))</formula>
    </cfRule>
    <cfRule type="containsBlanks" dxfId="684" priority="141">
      <formula>LEN(TRIM(K43))=0</formula>
    </cfRule>
  </conditionalFormatting>
  <conditionalFormatting sqref="K43">
    <cfRule type="containsText" dxfId="683" priority="139" operator="containsText" text="libre">
      <formula>NOT(ISERROR(SEARCH("libre",K43)))</formula>
    </cfRule>
  </conditionalFormatting>
  <conditionalFormatting sqref="K45">
    <cfRule type="containsText" dxfId="682" priority="134" operator="containsText" text="ntitulé">
      <formula>NOT(ISERROR(SEARCH("ntitulé",K45)))</formula>
    </cfRule>
    <cfRule type="containsBlanks" dxfId="681" priority="135">
      <formula>LEN(TRIM(K45))=0</formula>
    </cfRule>
  </conditionalFormatting>
  <conditionalFormatting sqref="K45">
    <cfRule type="containsText" dxfId="680" priority="133" operator="containsText" text="libre">
      <formula>NOT(ISERROR(SEARCH("libre",K45)))</formula>
    </cfRule>
  </conditionalFormatting>
  <conditionalFormatting sqref="L40">
    <cfRule type="containsText" dxfId="679" priority="131" operator="containsText" text="ntitulé">
      <formula>NOT(ISERROR(SEARCH("ntitulé",L40)))</formula>
    </cfRule>
    <cfRule type="containsBlanks" dxfId="678" priority="132">
      <formula>LEN(TRIM(L40))=0</formula>
    </cfRule>
  </conditionalFormatting>
  <conditionalFormatting sqref="L40">
    <cfRule type="containsText" dxfId="677" priority="130" operator="containsText" text="libre">
      <formula>NOT(ISERROR(SEARCH("libre",L40)))</formula>
    </cfRule>
  </conditionalFormatting>
  <conditionalFormatting sqref="L44">
    <cfRule type="containsText" dxfId="676" priority="119" operator="containsText" text="ntitulé">
      <formula>NOT(ISERROR(SEARCH("ntitulé",L44)))</formula>
    </cfRule>
    <cfRule type="containsBlanks" dxfId="675" priority="120">
      <formula>LEN(TRIM(L44))=0</formula>
    </cfRule>
  </conditionalFormatting>
  <conditionalFormatting sqref="L44">
    <cfRule type="containsText" dxfId="674" priority="118" operator="containsText" text="libre">
      <formula>NOT(ISERROR(SEARCH("libre",L44)))</formula>
    </cfRule>
  </conditionalFormatting>
  <conditionalFormatting sqref="L41">
    <cfRule type="containsText" dxfId="673" priority="128" operator="containsText" text="ntitulé">
      <formula>NOT(ISERROR(SEARCH("ntitulé",L41)))</formula>
    </cfRule>
    <cfRule type="containsBlanks" dxfId="672" priority="129">
      <formula>LEN(TRIM(L41))=0</formula>
    </cfRule>
  </conditionalFormatting>
  <conditionalFormatting sqref="L41">
    <cfRule type="containsText" dxfId="671" priority="127" operator="containsText" text="libre">
      <formula>NOT(ISERROR(SEARCH("libre",L41)))</formula>
    </cfRule>
  </conditionalFormatting>
  <conditionalFormatting sqref="L42">
    <cfRule type="containsText" dxfId="670" priority="125" operator="containsText" text="ntitulé">
      <formula>NOT(ISERROR(SEARCH("ntitulé",L42)))</formula>
    </cfRule>
    <cfRule type="containsBlanks" dxfId="669" priority="126">
      <formula>LEN(TRIM(L42))=0</formula>
    </cfRule>
  </conditionalFormatting>
  <conditionalFormatting sqref="L42">
    <cfRule type="containsText" dxfId="668" priority="124" operator="containsText" text="libre">
      <formula>NOT(ISERROR(SEARCH("libre",L42)))</formula>
    </cfRule>
  </conditionalFormatting>
  <conditionalFormatting sqref="L43">
    <cfRule type="containsText" dxfId="667" priority="122" operator="containsText" text="ntitulé">
      <formula>NOT(ISERROR(SEARCH("ntitulé",L43)))</formula>
    </cfRule>
    <cfRule type="containsBlanks" dxfId="666" priority="123">
      <formula>LEN(TRIM(L43))=0</formula>
    </cfRule>
  </conditionalFormatting>
  <conditionalFormatting sqref="L43">
    <cfRule type="containsText" dxfId="665" priority="121" operator="containsText" text="libre">
      <formula>NOT(ISERROR(SEARCH("libre",L43)))</formula>
    </cfRule>
  </conditionalFormatting>
  <conditionalFormatting sqref="L45">
    <cfRule type="containsText" dxfId="664" priority="116" operator="containsText" text="ntitulé">
      <formula>NOT(ISERROR(SEARCH("ntitulé",L45)))</formula>
    </cfRule>
    <cfRule type="containsBlanks" dxfId="663" priority="117">
      <formula>LEN(TRIM(L45))=0</formula>
    </cfRule>
  </conditionalFormatting>
  <conditionalFormatting sqref="L45">
    <cfRule type="containsText" dxfId="662" priority="115" operator="containsText" text="libre">
      <formula>NOT(ISERROR(SEARCH("libre",L45)))</formula>
    </cfRule>
  </conditionalFormatting>
  <conditionalFormatting sqref="M44">
    <cfRule type="containsText" dxfId="661" priority="104" operator="containsText" text="ntitulé">
      <formula>NOT(ISERROR(SEARCH("ntitulé",M44)))</formula>
    </cfRule>
    <cfRule type="containsBlanks" dxfId="660" priority="105">
      <formula>LEN(TRIM(M44))=0</formula>
    </cfRule>
  </conditionalFormatting>
  <conditionalFormatting sqref="M44">
    <cfRule type="containsText" dxfId="659" priority="103" operator="containsText" text="libre">
      <formula>NOT(ISERROR(SEARCH("libre",M44)))</formula>
    </cfRule>
  </conditionalFormatting>
  <conditionalFormatting sqref="M41">
    <cfRule type="containsText" dxfId="658" priority="113" operator="containsText" text="ntitulé">
      <formula>NOT(ISERROR(SEARCH("ntitulé",M41)))</formula>
    </cfRule>
    <cfRule type="containsBlanks" dxfId="657" priority="114">
      <formula>LEN(TRIM(M41))=0</formula>
    </cfRule>
  </conditionalFormatting>
  <conditionalFormatting sqref="M41">
    <cfRule type="containsText" dxfId="656" priority="112" operator="containsText" text="libre">
      <formula>NOT(ISERROR(SEARCH("libre",M41)))</formula>
    </cfRule>
  </conditionalFormatting>
  <conditionalFormatting sqref="M42">
    <cfRule type="containsText" dxfId="655" priority="110" operator="containsText" text="ntitulé">
      <formula>NOT(ISERROR(SEARCH("ntitulé",M42)))</formula>
    </cfRule>
    <cfRule type="containsBlanks" dxfId="654" priority="111">
      <formula>LEN(TRIM(M42))=0</formula>
    </cfRule>
  </conditionalFormatting>
  <conditionalFormatting sqref="M42">
    <cfRule type="containsText" dxfId="653" priority="109" operator="containsText" text="libre">
      <formula>NOT(ISERROR(SEARCH("libre",M42)))</formula>
    </cfRule>
  </conditionalFormatting>
  <conditionalFormatting sqref="M43">
    <cfRule type="containsText" dxfId="652" priority="107" operator="containsText" text="ntitulé">
      <formula>NOT(ISERROR(SEARCH("ntitulé",M43)))</formula>
    </cfRule>
    <cfRule type="containsBlanks" dxfId="651" priority="108">
      <formula>LEN(TRIM(M43))=0</formula>
    </cfRule>
  </conditionalFormatting>
  <conditionalFormatting sqref="M43">
    <cfRule type="containsText" dxfId="650" priority="106" operator="containsText" text="libre">
      <formula>NOT(ISERROR(SEARCH("libre",M43)))</formula>
    </cfRule>
  </conditionalFormatting>
  <conditionalFormatting sqref="M45">
    <cfRule type="containsText" dxfId="649" priority="101" operator="containsText" text="ntitulé">
      <formula>NOT(ISERROR(SEARCH("ntitulé",M45)))</formula>
    </cfRule>
    <cfRule type="containsBlanks" dxfId="648" priority="102">
      <formula>LEN(TRIM(M45))=0</formula>
    </cfRule>
  </conditionalFormatting>
  <conditionalFormatting sqref="M45">
    <cfRule type="containsText" dxfId="647" priority="100" operator="containsText" text="libre">
      <formula>NOT(ISERROR(SEARCH("libre",M45)))</formula>
    </cfRule>
  </conditionalFormatting>
  <conditionalFormatting sqref="N44">
    <cfRule type="containsText" dxfId="646" priority="92" operator="containsText" text="ntitulé">
      <formula>NOT(ISERROR(SEARCH("ntitulé",N44)))</formula>
    </cfRule>
    <cfRule type="containsBlanks" dxfId="645" priority="93">
      <formula>LEN(TRIM(N44))=0</formula>
    </cfRule>
  </conditionalFormatting>
  <conditionalFormatting sqref="N44">
    <cfRule type="containsText" dxfId="644" priority="91" operator="containsText" text="libre">
      <formula>NOT(ISERROR(SEARCH("libre",N44)))</formula>
    </cfRule>
  </conditionalFormatting>
  <conditionalFormatting sqref="N42">
    <cfRule type="containsText" dxfId="643" priority="98" operator="containsText" text="ntitulé">
      <formula>NOT(ISERROR(SEARCH("ntitulé",N42)))</formula>
    </cfRule>
    <cfRule type="containsBlanks" dxfId="642" priority="99">
      <formula>LEN(TRIM(N42))=0</formula>
    </cfRule>
  </conditionalFormatting>
  <conditionalFormatting sqref="N42">
    <cfRule type="containsText" dxfId="641" priority="97" operator="containsText" text="libre">
      <formula>NOT(ISERROR(SEARCH("libre",N42)))</formula>
    </cfRule>
  </conditionalFormatting>
  <conditionalFormatting sqref="N43">
    <cfRule type="containsText" dxfId="640" priority="95" operator="containsText" text="ntitulé">
      <formula>NOT(ISERROR(SEARCH("ntitulé",N43)))</formula>
    </cfRule>
    <cfRule type="containsBlanks" dxfId="639" priority="96">
      <formula>LEN(TRIM(N43))=0</formula>
    </cfRule>
  </conditionalFormatting>
  <conditionalFormatting sqref="N43">
    <cfRule type="containsText" dxfId="638" priority="94" operator="containsText" text="libre">
      <formula>NOT(ISERROR(SEARCH("libre",N43)))</formula>
    </cfRule>
  </conditionalFormatting>
  <conditionalFormatting sqref="N45">
    <cfRule type="containsText" dxfId="637" priority="89" operator="containsText" text="ntitulé">
      <formula>NOT(ISERROR(SEARCH("ntitulé",N45)))</formula>
    </cfRule>
    <cfRule type="containsBlanks" dxfId="636" priority="90">
      <formula>LEN(TRIM(N45))=0</formula>
    </cfRule>
  </conditionalFormatting>
  <conditionalFormatting sqref="N45">
    <cfRule type="containsText" dxfId="635" priority="88" operator="containsText" text="libre">
      <formula>NOT(ISERROR(SEARCH("libre",N45)))</formula>
    </cfRule>
  </conditionalFormatting>
  <conditionalFormatting sqref="J38:J40">
    <cfRule type="containsText" dxfId="634" priority="86" operator="containsText" text="ntitulé">
      <formula>NOT(ISERROR(SEARCH("ntitulé",J38)))</formula>
    </cfRule>
    <cfRule type="containsBlanks" dxfId="633" priority="87">
      <formula>LEN(TRIM(J38))=0</formula>
    </cfRule>
  </conditionalFormatting>
  <conditionalFormatting sqref="J38:J40">
    <cfRule type="containsText" dxfId="632" priority="85" operator="containsText" text="libre">
      <formula>NOT(ISERROR(SEARCH("libre",J38)))</formula>
    </cfRule>
  </conditionalFormatting>
  <conditionalFormatting sqref="J44">
    <cfRule type="containsText" dxfId="631" priority="74" operator="containsText" text="ntitulé">
      <formula>NOT(ISERROR(SEARCH("ntitulé",J44)))</formula>
    </cfRule>
    <cfRule type="containsBlanks" dxfId="630" priority="75">
      <formula>LEN(TRIM(J44))=0</formula>
    </cfRule>
  </conditionalFormatting>
  <conditionalFormatting sqref="J44">
    <cfRule type="containsText" dxfId="629" priority="73" operator="containsText" text="libre">
      <formula>NOT(ISERROR(SEARCH("libre",J44)))</formula>
    </cfRule>
  </conditionalFormatting>
  <conditionalFormatting sqref="J41">
    <cfRule type="containsText" dxfId="628" priority="83" operator="containsText" text="ntitulé">
      <formula>NOT(ISERROR(SEARCH("ntitulé",J41)))</formula>
    </cfRule>
    <cfRule type="containsBlanks" dxfId="627" priority="84">
      <formula>LEN(TRIM(J41))=0</formula>
    </cfRule>
  </conditionalFormatting>
  <conditionalFormatting sqref="J41">
    <cfRule type="containsText" dxfId="626" priority="82" operator="containsText" text="libre">
      <formula>NOT(ISERROR(SEARCH("libre",J41)))</formula>
    </cfRule>
  </conditionalFormatting>
  <conditionalFormatting sqref="J42">
    <cfRule type="containsText" dxfId="625" priority="80" operator="containsText" text="ntitulé">
      <formula>NOT(ISERROR(SEARCH("ntitulé",J42)))</formula>
    </cfRule>
    <cfRule type="containsBlanks" dxfId="624" priority="81">
      <formula>LEN(TRIM(J42))=0</formula>
    </cfRule>
  </conditionalFormatting>
  <conditionalFormatting sqref="J42">
    <cfRule type="containsText" dxfId="623" priority="79" operator="containsText" text="libre">
      <formula>NOT(ISERROR(SEARCH("libre",J42)))</formula>
    </cfRule>
  </conditionalFormatting>
  <conditionalFormatting sqref="J43">
    <cfRule type="containsText" dxfId="622" priority="77" operator="containsText" text="ntitulé">
      <formula>NOT(ISERROR(SEARCH("ntitulé",J43)))</formula>
    </cfRule>
    <cfRule type="containsBlanks" dxfId="621" priority="78">
      <formula>LEN(TRIM(J43))=0</formula>
    </cfRule>
  </conditionalFormatting>
  <conditionalFormatting sqref="J43">
    <cfRule type="containsText" dxfId="620" priority="76" operator="containsText" text="libre">
      <formula>NOT(ISERROR(SEARCH("libre",J43)))</formula>
    </cfRule>
  </conditionalFormatting>
  <conditionalFormatting sqref="J45">
    <cfRule type="containsText" dxfId="619" priority="71" operator="containsText" text="ntitulé">
      <formula>NOT(ISERROR(SEARCH("ntitulé",J45)))</formula>
    </cfRule>
    <cfRule type="containsBlanks" dxfId="618" priority="72">
      <formula>LEN(TRIM(J45))=0</formula>
    </cfRule>
  </conditionalFormatting>
  <conditionalFormatting sqref="J45">
    <cfRule type="containsText" dxfId="617" priority="70" operator="containsText" text="libre">
      <formula>NOT(ISERROR(SEARCH("libre",J45)))</formula>
    </cfRule>
  </conditionalFormatting>
  <conditionalFormatting sqref="I38:I40">
    <cfRule type="containsText" dxfId="616" priority="68" operator="containsText" text="ntitulé">
      <formula>NOT(ISERROR(SEARCH("ntitulé",I38)))</formula>
    </cfRule>
    <cfRule type="containsBlanks" dxfId="615" priority="69">
      <formula>LEN(TRIM(I38))=0</formula>
    </cfRule>
  </conditionalFormatting>
  <conditionalFormatting sqref="I38:I40">
    <cfRule type="containsText" dxfId="614" priority="67" operator="containsText" text="libre">
      <formula>NOT(ISERROR(SEARCH("libre",I38)))</formula>
    </cfRule>
  </conditionalFormatting>
  <conditionalFormatting sqref="I44">
    <cfRule type="containsText" dxfId="613" priority="56" operator="containsText" text="ntitulé">
      <formula>NOT(ISERROR(SEARCH("ntitulé",I44)))</formula>
    </cfRule>
    <cfRule type="containsBlanks" dxfId="612" priority="57">
      <formula>LEN(TRIM(I44))=0</formula>
    </cfRule>
  </conditionalFormatting>
  <conditionalFormatting sqref="I44">
    <cfRule type="containsText" dxfId="611" priority="55" operator="containsText" text="libre">
      <formula>NOT(ISERROR(SEARCH("libre",I44)))</formula>
    </cfRule>
  </conditionalFormatting>
  <conditionalFormatting sqref="I41">
    <cfRule type="containsText" dxfId="610" priority="65" operator="containsText" text="ntitulé">
      <formula>NOT(ISERROR(SEARCH("ntitulé",I41)))</formula>
    </cfRule>
    <cfRule type="containsBlanks" dxfId="609" priority="66">
      <formula>LEN(TRIM(I41))=0</formula>
    </cfRule>
  </conditionalFormatting>
  <conditionalFormatting sqref="I41">
    <cfRule type="containsText" dxfId="608" priority="64" operator="containsText" text="libre">
      <formula>NOT(ISERROR(SEARCH("libre",I41)))</formula>
    </cfRule>
  </conditionalFormatting>
  <conditionalFormatting sqref="I42">
    <cfRule type="containsText" dxfId="607" priority="62" operator="containsText" text="ntitulé">
      <formula>NOT(ISERROR(SEARCH("ntitulé",I42)))</formula>
    </cfRule>
    <cfRule type="containsBlanks" dxfId="606" priority="63">
      <formula>LEN(TRIM(I42))=0</formula>
    </cfRule>
  </conditionalFormatting>
  <conditionalFormatting sqref="I42">
    <cfRule type="containsText" dxfId="605" priority="61" operator="containsText" text="libre">
      <formula>NOT(ISERROR(SEARCH("libre",I42)))</formula>
    </cfRule>
  </conditionalFormatting>
  <conditionalFormatting sqref="I43">
    <cfRule type="containsText" dxfId="604" priority="59" operator="containsText" text="ntitulé">
      <formula>NOT(ISERROR(SEARCH("ntitulé",I43)))</formula>
    </cfRule>
    <cfRule type="containsBlanks" dxfId="603" priority="60">
      <formula>LEN(TRIM(I43))=0</formula>
    </cfRule>
  </conditionalFormatting>
  <conditionalFormatting sqref="I43">
    <cfRule type="containsText" dxfId="602" priority="58" operator="containsText" text="libre">
      <formula>NOT(ISERROR(SEARCH("libre",I43)))</formula>
    </cfRule>
  </conditionalFormatting>
  <conditionalFormatting sqref="I45">
    <cfRule type="containsText" dxfId="601" priority="53" operator="containsText" text="ntitulé">
      <formula>NOT(ISERROR(SEARCH("ntitulé",I45)))</formula>
    </cfRule>
    <cfRule type="containsBlanks" dxfId="600" priority="54">
      <formula>LEN(TRIM(I45))=0</formula>
    </cfRule>
  </conditionalFormatting>
  <conditionalFormatting sqref="I45">
    <cfRule type="containsText" dxfId="599" priority="52" operator="containsText" text="libre">
      <formula>NOT(ISERROR(SEARCH("libre",I45)))</formula>
    </cfRule>
  </conditionalFormatting>
  <conditionalFormatting sqref="H38:H40">
    <cfRule type="containsText" dxfId="598" priority="50" operator="containsText" text="ntitulé">
      <formula>NOT(ISERROR(SEARCH("ntitulé",H38)))</formula>
    </cfRule>
    <cfRule type="containsBlanks" dxfId="597" priority="51">
      <formula>LEN(TRIM(H38))=0</formula>
    </cfRule>
  </conditionalFormatting>
  <conditionalFormatting sqref="H38:H40">
    <cfRule type="containsText" dxfId="596" priority="49" operator="containsText" text="libre">
      <formula>NOT(ISERROR(SEARCH("libre",H38)))</formula>
    </cfRule>
  </conditionalFormatting>
  <conditionalFormatting sqref="H44">
    <cfRule type="containsText" dxfId="595" priority="38" operator="containsText" text="ntitulé">
      <formula>NOT(ISERROR(SEARCH("ntitulé",H44)))</formula>
    </cfRule>
    <cfRule type="containsBlanks" dxfId="594" priority="39">
      <formula>LEN(TRIM(H44))=0</formula>
    </cfRule>
  </conditionalFormatting>
  <conditionalFormatting sqref="H44">
    <cfRule type="containsText" dxfId="593" priority="37" operator="containsText" text="libre">
      <formula>NOT(ISERROR(SEARCH("libre",H44)))</formula>
    </cfRule>
  </conditionalFormatting>
  <conditionalFormatting sqref="H41">
    <cfRule type="containsText" dxfId="592" priority="47" operator="containsText" text="ntitulé">
      <formula>NOT(ISERROR(SEARCH("ntitulé",H41)))</formula>
    </cfRule>
    <cfRule type="containsBlanks" dxfId="591" priority="48">
      <formula>LEN(TRIM(H41))=0</formula>
    </cfRule>
  </conditionalFormatting>
  <conditionalFormatting sqref="H41">
    <cfRule type="containsText" dxfId="590" priority="46" operator="containsText" text="libre">
      <formula>NOT(ISERROR(SEARCH("libre",H41)))</formula>
    </cfRule>
  </conditionalFormatting>
  <conditionalFormatting sqref="H42">
    <cfRule type="containsText" dxfId="589" priority="44" operator="containsText" text="ntitulé">
      <formula>NOT(ISERROR(SEARCH("ntitulé",H42)))</formula>
    </cfRule>
    <cfRule type="containsBlanks" dxfId="588" priority="45">
      <formula>LEN(TRIM(H42))=0</formula>
    </cfRule>
  </conditionalFormatting>
  <conditionalFormatting sqref="H42">
    <cfRule type="containsText" dxfId="587" priority="43" operator="containsText" text="libre">
      <formula>NOT(ISERROR(SEARCH("libre",H42)))</formula>
    </cfRule>
  </conditionalFormatting>
  <conditionalFormatting sqref="H43">
    <cfRule type="containsText" dxfId="586" priority="41" operator="containsText" text="ntitulé">
      <formula>NOT(ISERROR(SEARCH("ntitulé",H43)))</formula>
    </cfRule>
    <cfRule type="containsBlanks" dxfId="585" priority="42">
      <formula>LEN(TRIM(H43))=0</formula>
    </cfRule>
  </conditionalFormatting>
  <conditionalFormatting sqref="H43">
    <cfRule type="containsText" dxfId="584" priority="40" operator="containsText" text="libre">
      <formula>NOT(ISERROR(SEARCH("libre",H43)))</formula>
    </cfRule>
  </conditionalFormatting>
  <conditionalFormatting sqref="H45">
    <cfRule type="containsText" dxfId="583" priority="35" operator="containsText" text="ntitulé">
      <formula>NOT(ISERROR(SEARCH("ntitulé",H45)))</formula>
    </cfRule>
    <cfRule type="containsBlanks" dxfId="582" priority="36">
      <formula>LEN(TRIM(H45))=0</formula>
    </cfRule>
  </conditionalFormatting>
  <conditionalFormatting sqref="H45">
    <cfRule type="containsText" dxfId="581" priority="34" operator="containsText" text="libre">
      <formula>NOT(ISERROR(SEARCH("libre",H45)))</formula>
    </cfRule>
  </conditionalFormatting>
  <conditionalFormatting sqref="G38:G40">
    <cfRule type="containsText" dxfId="580" priority="32" operator="containsText" text="ntitulé">
      <formula>NOT(ISERROR(SEARCH("ntitulé",G38)))</formula>
    </cfRule>
    <cfRule type="containsBlanks" dxfId="579" priority="33">
      <formula>LEN(TRIM(G38))=0</formula>
    </cfRule>
  </conditionalFormatting>
  <conditionalFormatting sqref="G38:G40">
    <cfRule type="containsText" dxfId="578" priority="31" operator="containsText" text="libre">
      <formula>NOT(ISERROR(SEARCH("libre",G38)))</formula>
    </cfRule>
  </conditionalFormatting>
  <conditionalFormatting sqref="G44">
    <cfRule type="containsText" dxfId="577" priority="20" operator="containsText" text="ntitulé">
      <formula>NOT(ISERROR(SEARCH("ntitulé",G44)))</formula>
    </cfRule>
    <cfRule type="containsBlanks" dxfId="576" priority="21">
      <formula>LEN(TRIM(G44))=0</formula>
    </cfRule>
  </conditionalFormatting>
  <conditionalFormatting sqref="G44">
    <cfRule type="containsText" dxfId="575" priority="19" operator="containsText" text="libre">
      <formula>NOT(ISERROR(SEARCH("libre",G44)))</formula>
    </cfRule>
  </conditionalFormatting>
  <conditionalFormatting sqref="G41">
    <cfRule type="containsText" dxfId="574" priority="29" operator="containsText" text="ntitulé">
      <formula>NOT(ISERROR(SEARCH("ntitulé",G41)))</formula>
    </cfRule>
    <cfRule type="containsBlanks" dxfId="573" priority="30">
      <formula>LEN(TRIM(G41))=0</formula>
    </cfRule>
  </conditionalFormatting>
  <conditionalFormatting sqref="G41">
    <cfRule type="containsText" dxfId="572" priority="28" operator="containsText" text="libre">
      <formula>NOT(ISERROR(SEARCH("libre",G41)))</formula>
    </cfRule>
  </conditionalFormatting>
  <conditionalFormatting sqref="G42">
    <cfRule type="containsText" dxfId="571" priority="26" operator="containsText" text="ntitulé">
      <formula>NOT(ISERROR(SEARCH("ntitulé",G42)))</formula>
    </cfRule>
    <cfRule type="containsBlanks" dxfId="570" priority="27">
      <formula>LEN(TRIM(G42))=0</formula>
    </cfRule>
  </conditionalFormatting>
  <conditionalFormatting sqref="G42">
    <cfRule type="containsText" dxfId="569" priority="25" operator="containsText" text="libre">
      <formula>NOT(ISERROR(SEARCH("libre",G42)))</formula>
    </cfRule>
  </conditionalFormatting>
  <conditionalFormatting sqref="G43">
    <cfRule type="containsText" dxfId="568" priority="23" operator="containsText" text="ntitulé">
      <formula>NOT(ISERROR(SEARCH("ntitulé",G43)))</formula>
    </cfRule>
    <cfRule type="containsBlanks" dxfId="567" priority="24">
      <formula>LEN(TRIM(G43))=0</formula>
    </cfRule>
  </conditionalFormatting>
  <conditionalFormatting sqref="G43">
    <cfRule type="containsText" dxfId="566" priority="22" operator="containsText" text="libre">
      <formula>NOT(ISERROR(SEARCH("libre",G43)))</formula>
    </cfRule>
  </conditionalFormatting>
  <conditionalFormatting sqref="G45">
    <cfRule type="containsText" dxfId="565" priority="17" operator="containsText" text="ntitulé">
      <formula>NOT(ISERROR(SEARCH("ntitulé",G45)))</formula>
    </cfRule>
    <cfRule type="containsBlanks" dxfId="564" priority="18">
      <formula>LEN(TRIM(G45))=0</formula>
    </cfRule>
  </conditionalFormatting>
  <conditionalFormatting sqref="G45">
    <cfRule type="containsText" dxfId="563" priority="16" operator="containsText" text="libre">
      <formula>NOT(ISERROR(SEARCH("libre",G45)))</formula>
    </cfRule>
  </conditionalFormatting>
  <conditionalFormatting sqref="P44">
    <cfRule type="containsText" dxfId="562" priority="14" operator="containsText" text="ntitulé">
      <formula>NOT(ISERROR(SEARCH("ntitulé",P44)))</formula>
    </cfRule>
    <cfRule type="containsBlanks" dxfId="561" priority="15">
      <formula>LEN(TRIM(P44))=0</formula>
    </cfRule>
  </conditionalFormatting>
  <conditionalFormatting sqref="P44">
    <cfRule type="containsText" dxfId="560" priority="13" operator="containsText" text="libre">
      <formula>NOT(ISERROR(SEARCH("libre",P44)))</formula>
    </cfRule>
  </conditionalFormatting>
  <conditionalFormatting sqref="P45">
    <cfRule type="containsText" dxfId="559" priority="11" operator="containsText" text="ntitulé">
      <formula>NOT(ISERROR(SEARCH("ntitulé",P45)))</formula>
    </cfRule>
    <cfRule type="containsBlanks" dxfId="558" priority="12">
      <formula>LEN(TRIM(P45))=0</formula>
    </cfRule>
  </conditionalFormatting>
  <conditionalFormatting sqref="P45">
    <cfRule type="containsText" dxfId="557" priority="10" operator="containsText" text="libre">
      <formula>NOT(ISERROR(SEARCH("libre",P45)))</formula>
    </cfRule>
  </conditionalFormatting>
  <conditionalFormatting sqref="Q45">
    <cfRule type="containsText" dxfId="556" priority="8" operator="containsText" text="ntitulé">
      <formula>NOT(ISERROR(SEARCH("ntitulé",Q45)))</formula>
    </cfRule>
    <cfRule type="containsBlanks" dxfId="555" priority="9">
      <formula>LEN(TRIM(Q45))=0</formula>
    </cfRule>
  </conditionalFormatting>
  <conditionalFormatting sqref="Q45">
    <cfRule type="containsText" dxfId="554" priority="7" operator="containsText" text="libre">
      <formula>NOT(ISERROR(SEARCH("libre",Q45)))</formula>
    </cfRule>
  </conditionalFormatting>
  <conditionalFormatting sqref="R53">
    <cfRule type="containsText" dxfId="553" priority="2" operator="containsText" text="ntitulé">
      <formula>NOT(ISERROR(SEARCH("ntitulé",R53)))</formula>
    </cfRule>
    <cfRule type="containsBlanks" dxfId="552" priority="3">
      <formula>LEN(TRIM(R53))=0</formula>
    </cfRule>
  </conditionalFormatting>
  <conditionalFormatting sqref="R53">
    <cfRule type="containsText" dxfId="551" priority="1" operator="containsText" text="libre">
      <formula>NOT(ISERROR(SEARCH("libre",R53)))</formula>
    </cfRule>
  </conditionalFormatting>
  <conditionalFormatting sqref="N53:Q53">
    <cfRule type="containsText" dxfId="550" priority="5" operator="containsText" text="ntitulé">
      <formula>NOT(ISERROR(SEARCH("ntitulé",N53)))</formula>
    </cfRule>
    <cfRule type="containsBlanks" dxfId="549" priority="6">
      <formula>LEN(TRIM(N53))=0</formula>
    </cfRule>
  </conditionalFormatting>
  <conditionalFormatting sqref="N53:Q53">
    <cfRule type="containsText" dxfId="548" priority="4" operator="containsText" text="libre">
      <formula>NOT(ISERROR(SEARCH("libre",N53)))</formula>
    </cfRule>
  </conditionalFormatting>
  <hyperlinks>
    <hyperlink ref="B1" location="TAB00!A1" display="Retour page de garde" xr:uid="{00000000-0004-0000-0800-000000000000}"/>
  </hyperlinks>
  <pageMargins left="0.7" right="0.7" top="0.75" bottom="0.75" header="0.3" footer="0.3"/>
  <pageSetup paperSize="9" scale="6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ublished="0">
    <pageSetUpPr fitToPage="1"/>
  </sheetPr>
  <dimension ref="A1:AA51"/>
  <sheetViews>
    <sheetView zoomScaleNormal="100" workbookViewId="0">
      <selection activeCell="N26" sqref="N26:P26"/>
    </sheetView>
  </sheetViews>
  <sheetFormatPr baseColWidth="10" defaultColWidth="9.1640625" defaultRowHeight="13.5" x14ac:dyDescent="0.3"/>
  <cols>
    <col min="1" max="1" width="34.6640625" style="199" customWidth="1"/>
    <col min="2" max="9" width="16.6640625" style="199" customWidth="1"/>
    <col min="10" max="23" width="16.6640625" style="306" customWidth="1"/>
    <col min="24" max="26" width="12.1640625" style="306" customWidth="1"/>
    <col min="27" max="27" width="12.1640625" style="199" customWidth="1"/>
    <col min="28" max="28" width="9.5" style="199" customWidth="1"/>
    <col min="29" max="16384" width="9.1640625" style="199"/>
  </cols>
  <sheetData>
    <row r="1" spans="1:27" s="11" customFormat="1" ht="15" x14ac:dyDescent="0.3">
      <c r="A1" s="310" t="s">
        <v>33</v>
      </c>
    </row>
    <row r="2" spans="1:27" x14ac:dyDescent="0.3">
      <c r="A2" s="295"/>
      <c r="B2" s="317"/>
      <c r="C2" s="295"/>
      <c r="D2" s="295"/>
      <c r="E2" s="11"/>
      <c r="G2" s="85"/>
      <c r="J2" s="199"/>
      <c r="K2" s="199"/>
      <c r="L2" s="199"/>
      <c r="M2" s="199"/>
      <c r="N2" s="199"/>
      <c r="O2" s="199"/>
      <c r="P2" s="199"/>
      <c r="Q2" s="199"/>
      <c r="R2" s="199"/>
      <c r="S2" s="199"/>
      <c r="T2" s="199"/>
      <c r="U2" s="199"/>
      <c r="V2" s="199"/>
      <c r="W2" s="199"/>
      <c r="X2" s="199"/>
      <c r="Y2" s="199"/>
      <c r="Z2" s="199"/>
    </row>
    <row r="3" spans="1:27" ht="21" x14ac:dyDescent="0.3">
      <c r="A3" s="759" t="str">
        <f>TAB00!C67</f>
        <v>Réconciliation charges/produits issus du tarif pour les soldes régulatoires</v>
      </c>
      <c r="B3" s="759"/>
      <c r="C3" s="759"/>
      <c r="D3" s="759"/>
      <c r="E3" s="759"/>
      <c r="F3" s="759"/>
      <c r="G3" s="759"/>
      <c r="H3" s="759"/>
      <c r="I3" s="759"/>
      <c r="J3" s="759"/>
      <c r="K3" s="759"/>
      <c r="L3" s="759"/>
      <c r="M3" s="759"/>
      <c r="N3" s="759"/>
      <c r="O3" s="759"/>
      <c r="P3" s="759"/>
      <c r="Q3" s="759"/>
      <c r="R3" s="759"/>
      <c r="S3" s="759"/>
      <c r="T3" s="759"/>
      <c r="U3" s="759"/>
      <c r="V3" s="759"/>
      <c r="W3" s="759"/>
      <c r="X3" s="759"/>
      <c r="Y3" s="759"/>
      <c r="Z3" s="759"/>
      <c r="AA3" s="759"/>
    </row>
    <row r="4" spans="1:27" x14ac:dyDescent="0.3">
      <c r="A4" s="295"/>
      <c r="B4" s="317"/>
      <c r="C4" s="295"/>
      <c r="D4" s="295"/>
      <c r="E4" s="11"/>
      <c r="G4" s="85"/>
      <c r="J4" s="199"/>
      <c r="K4" s="199"/>
      <c r="L4" s="199"/>
      <c r="M4" s="199"/>
      <c r="N4" s="199"/>
      <c r="O4" s="199"/>
      <c r="P4" s="199"/>
      <c r="Q4" s="199"/>
      <c r="R4" s="199"/>
      <c r="S4" s="199"/>
      <c r="T4" s="199"/>
      <c r="U4" s="199"/>
      <c r="V4" s="199"/>
      <c r="W4" s="199"/>
      <c r="X4" s="199"/>
      <c r="Y4" s="199"/>
      <c r="Z4" s="199"/>
    </row>
    <row r="6" spans="1:27" ht="15" x14ac:dyDescent="0.3">
      <c r="A6" s="362"/>
      <c r="B6" s="772">
        <v>2024</v>
      </c>
      <c r="C6" s="772"/>
      <c r="D6" s="772"/>
      <c r="E6" s="772"/>
      <c r="F6" s="772"/>
      <c r="G6" s="772"/>
      <c r="H6" s="772"/>
      <c r="I6" s="772"/>
      <c r="J6" s="772"/>
      <c r="K6" s="772"/>
      <c r="L6" s="772"/>
      <c r="M6" s="772"/>
      <c r="N6" s="772"/>
      <c r="O6" s="772"/>
      <c r="P6" s="772"/>
      <c r="Q6" s="772"/>
      <c r="R6" s="772"/>
      <c r="S6" s="772"/>
      <c r="T6" s="772"/>
      <c r="U6" s="772"/>
      <c r="V6" s="772"/>
      <c r="W6" s="772"/>
    </row>
    <row r="7" spans="1:27" x14ac:dyDescent="0.3">
      <c r="B7" s="771" t="s">
        <v>509</v>
      </c>
      <c r="C7" s="771"/>
      <c r="D7" s="771"/>
      <c r="E7" s="771" t="s">
        <v>510</v>
      </c>
      <c r="F7" s="771"/>
      <c r="G7" s="771"/>
      <c r="H7" s="771" t="s">
        <v>511</v>
      </c>
      <c r="I7" s="771"/>
      <c r="J7" s="771"/>
      <c r="K7" s="771" t="s">
        <v>512</v>
      </c>
      <c r="L7" s="771"/>
      <c r="M7" s="771"/>
      <c r="N7" s="771" t="s">
        <v>513</v>
      </c>
      <c r="O7" s="771"/>
      <c r="P7" s="771"/>
      <c r="Q7" s="771" t="s">
        <v>514</v>
      </c>
      <c r="R7" s="771"/>
      <c r="S7" s="771"/>
      <c r="T7" s="771" t="s">
        <v>515</v>
      </c>
      <c r="U7" s="771"/>
      <c r="V7" s="771"/>
      <c r="W7" s="363" t="s">
        <v>14</v>
      </c>
    </row>
    <row r="8" spans="1:27" x14ac:dyDescent="0.3">
      <c r="B8" s="364" t="s">
        <v>654</v>
      </c>
      <c r="C8" s="364" t="s">
        <v>655</v>
      </c>
      <c r="D8" s="364" t="s">
        <v>77</v>
      </c>
      <c r="E8" s="364" t="s">
        <v>654</v>
      </c>
      <c r="F8" s="364" t="s">
        <v>655</v>
      </c>
      <c r="G8" s="364" t="s">
        <v>77</v>
      </c>
      <c r="H8" s="364" t="s">
        <v>654</v>
      </c>
      <c r="I8" s="364" t="s">
        <v>655</v>
      </c>
      <c r="J8" s="364" t="s">
        <v>77</v>
      </c>
      <c r="K8" s="364" t="s">
        <v>654</v>
      </c>
      <c r="L8" s="364" t="s">
        <v>655</v>
      </c>
      <c r="M8" s="364" t="s">
        <v>77</v>
      </c>
      <c r="N8" s="364" t="s">
        <v>654</v>
      </c>
      <c r="O8" s="364" t="s">
        <v>655</v>
      </c>
      <c r="P8" s="364" t="s">
        <v>77</v>
      </c>
      <c r="Q8" s="364" t="s">
        <v>654</v>
      </c>
      <c r="R8" s="364" t="s">
        <v>655</v>
      </c>
      <c r="S8" s="364" t="s">
        <v>77</v>
      </c>
      <c r="T8" s="364" t="s">
        <v>654</v>
      </c>
      <c r="U8" s="364" t="s">
        <v>655</v>
      </c>
      <c r="V8" s="364" t="s">
        <v>77</v>
      </c>
      <c r="W8" s="364" t="s">
        <v>77</v>
      </c>
    </row>
    <row r="9" spans="1:27" ht="27" x14ac:dyDescent="0.3">
      <c r="A9" s="82" t="s">
        <v>689</v>
      </c>
      <c r="B9" s="307"/>
      <c r="C9" s="87">
        <f>'TAB3.3'!N59</f>
        <v>0</v>
      </c>
      <c r="D9" s="305">
        <f>B9*C9</f>
        <v>0</v>
      </c>
      <c r="E9" s="307"/>
      <c r="F9" s="87">
        <f>'TAB3.3'!N60</f>
        <v>0</v>
      </c>
      <c r="G9" s="305">
        <f>E9*F9</f>
        <v>0</v>
      </c>
      <c r="H9" s="307"/>
      <c r="I9" s="87">
        <f>'TAB3.3'!N61</f>
        <v>0</v>
      </c>
      <c r="J9" s="305">
        <f>H9*I9</f>
        <v>0</v>
      </c>
      <c r="K9" s="307"/>
      <c r="L9" s="87">
        <f>'TAB3.3'!N62</f>
        <v>0</v>
      </c>
      <c r="M9" s="305">
        <f>K9*L9</f>
        <v>0</v>
      </c>
      <c r="N9" s="307"/>
      <c r="O9" s="87">
        <f>'TAB3.3'!N63</f>
        <v>0</v>
      </c>
      <c r="P9" s="305">
        <f>N9*O9</f>
        <v>0</v>
      </c>
      <c r="Q9" s="307"/>
      <c r="R9" s="87">
        <f>'TAB3.3'!N64</f>
        <v>0</v>
      </c>
      <c r="S9" s="305">
        <f>Q9*R9</f>
        <v>0</v>
      </c>
      <c r="T9" s="307"/>
      <c r="U9" s="87">
        <f>'TAB3.3'!N65</f>
        <v>0</v>
      </c>
      <c r="V9" s="305">
        <f>T9*U9</f>
        <v>0</v>
      </c>
      <c r="W9" s="305">
        <f>SUM(D9,G9,J9,M9,P9,S9,V9)</f>
        <v>0</v>
      </c>
    </row>
    <row r="10" spans="1:27" ht="27" x14ac:dyDescent="0.3">
      <c r="A10" s="82" t="s">
        <v>690</v>
      </c>
      <c r="B10" s="305"/>
      <c r="C10" s="305"/>
      <c r="D10" s="87"/>
      <c r="E10" s="305"/>
      <c r="F10" s="305"/>
      <c r="G10" s="87"/>
      <c r="H10" s="305"/>
      <c r="I10" s="305"/>
      <c r="J10" s="87"/>
      <c r="K10" s="305"/>
      <c r="L10" s="305"/>
      <c r="M10" s="87"/>
      <c r="N10" s="305"/>
      <c r="O10" s="305"/>
      <c r="P10" s="87"/>
      <c r="Q10" s="305"/>
      <c r="R10" s="305"/>
      <c r="S10" s="87"/>
      <c r="T10" s="305"/>
      <c r="U10" s="305"/>
      <c r="V10" s="87"/>
      <c r="W10" s="305">
        <f>D10+G10+J10+M10+P10+S10+V10</f>
        <v>0</v>
      </c>
    </row>
    <row r="11" spans="1:27" ht="14.25" thickBot="1" x14ac:dyDescent="0.35">
      <c r="A11" s="365" t="s">
        <v>71</v>
      </c>
      <c r="B11" s="366"/>
      <c r="C11" s="366"/>
      <c r="D11" s="366">
        <f>D9-D10</f>
        <v>0</v>
      </c>
      <c r="E11" s="366"/>
      <c r="F11" s="366"/>
      <c r="G11" s="366">
        <f>G9-G10</f>
        <v>0</v>
      </c>
      <c r="H11" s="366"/>
      <c r="I11" s="366"/>
      <c r="J11" s="366">
        <f>J9-J10</f>
        <v>0</v>
      </c>
      <c r="K11" s="366"/>
      <c r="L11" s="366"/>
      <c r="M11" s="366">
        <f>M9-M10</f>
        <v>0</v>
      </c>
      <c r="N11" s="366"/>
      <c r="O11" s="366"/>
      <c r="P11" s="366">
        <f>P9-P10</f>
        <v>0</v>
      </c>
      <c r="Q11" s="366"/>
      <c r="R11" s="366"/>
      <c r="S11" s="366">
        <f>S9-S10</f>
        <v>0</v>
      </c>
      <c r="T11" s="366"/>
      <c r="U11" s="366"/>
      <c r="V11" s="366">
        <f>V9-V10</f>
        <v>0</v>
      </c>
      <c r="W11" s="366">
        <f>W9-W10</f>
        <v>0</v>
      </c>
    </row>
    <row r="12" spans="1:27" ht="14.25" thickTop="1" x14ac:dyDescent="0.3">
      <c r="J12" s="199"/>
      <c r="K12" s="199"/>
      <c r="L12" s="199"/>
      <c r="M12" s="199"/>
      <c r="N12" s="199"/>
      <c r="O12" s="199"/>
      <c r="P12" s="199"/>
      <c r="Q12" s="199"/>
      <c r="R12" s="199"/>
      <c r="S12" s="199"/>
      <c r="T12" s="199"/>
      <c r="U12" s="199"/>
      <c r="V12" s="199"/>
      <c r="W12" s="199"/>
    </row>
    <row r="13" spans="1:27" x14ac:dyDescent="0.3">
      <c r="G13" s="305"/>
      <c r="J13" s="199"/>
      <c r="K13" s="199"/>
      <c r="L13" s="199"/>
      <c r="M13" s="199"/>
      <c r="N13" s="199"/>
      <c r="O13" s="199"/>
      <c r="P13" s="199"/>
      <c r="Q13" s="199"/>
      <c r="R13" s="199"/>
      <c r="S13" s="199"/>
      <c r="T13" s="199"/>
      <c r="U13" s="199"/>
      <c r="V13" s="199"/>
      <c r="W13" s="199"/>
    </row>
    <row r="14" spans="1:27" x14ac:dyDescent="0.3">
      <c r="A14" s="199" t="s">
        <v>956</v>
      </c>
      <c r="F14" s="305">
        <f>W10-'TAB3.3'!N51</f>
        <v>0</v>
      </c>
    </row>
    <row r="16" spans="1:27" ht="15" x14ac:dyDescent="0.3">
      <c r="A16" s="362"/>
      <c r="B16" s="772">
        <v>2025</v>
      </c>
      <c r="C16" s="772"/>
      <c r="D16" s="772"/>
      <c r="E16" s="772"/>
      <c r="F16" s="772"/>
      <c r="G16" s="772"/>
      <c r="H16" s="772"/>
      <c r="I16" s="772"/>
      <c r="J16" s="772"/>
      <c r="K16" s="772"/>
      <c r="L16" s="772"/>
      <c r="M16" s="772"/>
      <c r="N16" s="772"/>
      <c r="O16" s="772"/>
      <c r="P16" s="772"/>
      <c r="Q16" s="772"/>
      <c r="R16" s="772"/>
      <c r="S16" s="772"/>
      <c r="T16" s="772"/>
      <c r="U16" s="772"/>
      <c r="V16" s="772"/>
      <c r="W16" s="772"/>
    </row>
    <row r="17" spans="1:23" x14ac:dyDescent="0.3">
      <c r="B17" s="771" t="s">
        <v>509</v>
      </c>
      <c r="C17" s="771"/>
      <c r="D17" s="771"/>
      <c r="E17" s="771" t="s">
        <v>510</v>
      </c>
      <c r="F17" s="771"/>
      <c r="G17" s="771"/>
      <c r="H17" s="771" t="s">
        <v>511</v>
      </c>
      <c r="I17" s="771"/>
      <c r="J17" s="771"/>
      <c r="K17" s="771" t="s">
        <v>512</v>
      </c>
      <c r="L17" s="771"/>
      <c r="M17" s="771"/>
      <c r="N17" s="771" t="s">
        <v>513</v>
      </c>
      <c r="O17" s="771"/>
      <c r="P17" s="771"/>
      <c r="Q17" s="771" t="s">
        <v>514</v>
      </c>
      <c r="R17" s="771"/>
      <c r="S17" s="771"/>
      <c r="T17" s="771" t="s">
        <v>515</v>
      </c>
      <c r="U17" s="771"/>
      <c r="V17" s="771"/>
      <c r="W17" s="363" t="s">
        <v>14</v>
      </c>
    </row>
    <row r="18" spans="1:23" x14ac:dyDescent="0.3">
      <c r="B18" s="364" t="s">
        <v>654</v>
      </c>
      <c r="C18" s="364" t="s">
        <v>655</v>
      </c>
      <c r="D18" s="364" t="s">
        <v>77</v>
      </c>
      <c r="E18" s="364" t="s">
        <v>654</v>
      </c>
      <c r="F18" s="364" t="s">
        <v>655</v>
      </c>
      <c r="G18" s="364" t="s">
        <v>77</v>
      </c>
      <c r="H18" s="364" t="s">
        <v>654</v>
      </c>
      <c r="I18" s="364" t="s">
        <v>655</v>
      </c>
      <c r="J18" s="364" t="s">
        <v>77</v>
      </c>
      <c r="K18" s="364" t="s">
        <v>654</v>
      </c>
      <c r="L18" s="364" t="s">
        <v>655</v>
      </c>
      <c r="M18" s="364" t="s">
        <v>77</v>
      </c>
      <c r="N18" s="364" t="s">
        <v>654</v>
      </c>
      <c r="O18" s="364" t="s">
        <v>655</v>
      </c>
      <c r="P18" s="364" t="s">
        <v>77</v>
      </c>
      <c r="Q18" s="364" t="s">
        <v>654</v>
      </c>
      <c r="R18" s="364" t="s">
        <v>655</v>
      </c>
      <c r="S18" s="364" t="s">
        <v>77</v>
      </c>
      <c r="T18" s="364" t="s">
        <v>654</v>
      </c>
      <c r="U18" s="364" t="s">
        <v>655</v>
      </c>
      <c r="V18" s="364" t="s">
        <v>77</v>
      </c>
      <c r="W18" s="364" t="s">
        <v>77</v>
      </c>
    </row>
    <row r="19" spans="1:23" ht="27" x14ac:dyDescent="0.3">
      <c r="A19" s="82" t="s">
        <v>689</v>
      </c>
      <c r="B19" s="307"/>
      <c r="C19" s="87">
        <f>'TAB3.3'!O59</f>
        <v>0</v>
      </c>
      <c r="D19" s="305">
        <f>B19*C19</f>
        <v>0</v>
      </c>
      <c r="E19" s="307"/>
      <c r="F19" s="87">
        <f>'TAB3.3'!O60</f>
        <v>0</v>
      </c>
      <c r="G19" s="305">
        <f>E19*F19</f>
        <v>0</v>
      </c>
      <c r="H19" s="307"/>
      <c r="I19" s="87">
        <f>'TAB3.3'!O61</f>
        <v>0</v>
      </c>
      <c r="J19" s="305">
        <f>H19*I19</f>
        <v>0</v>
      </c>
      <c r="K19" s="307"/>
      <c r="L19" s="87">
        <f>'TAB3.3'!O62</f>
        <v>0</v>
      </c>
      <c r="M19" s="305">
        <f>K19*L19</f>
        <v>0</v>
      </c>
      <c r="N19" s="307"/>
      <c r="O19" s="87">
        <f>'TAB3.3'!O63</f>
        <v>0</v>
      </c>
      <c r="P19" s="305">
        <f>N19*O19</f>
        <v>0</v>
      </c>
      <c r="Q19" s="307"/>
      <c r="R19" s="87">
        <f>'TAB3.3'!O64</f>
        <v>0</v>
      </c>
      <c r="S19" s="305">
        <f>Q19*R19</f>
        <v>0</v>
      </c>
      <c r="T19" s="307"/>
      <c r="U19" s="87">
        <f>'TAB3.3'!O65</f>
        <v>0</v>
      </c>
      <c r="V19" s="305">
        <f>T19*U19</f>
        <v>0</v>
      </c>
      <c r="W19" s="305">
        <f>SUM(D19,G19,J19,M19,P19,S19,V19)</f>
        <v>0</v>
      </c>
    </row>
    <row r="20" spans="1:23" ht="27" x14ac:dyDescent="0.3">
      <c r="A20" s="82" t="s">
        <v>690</v>
      </c>
      <c r="B20" s="305"/>
      <c r="C20" s="305"/>
      <c r="D20" s="87"/>
      <c r="E20" s="305"/>
      <c r="F20" s="305"/>
      <c r="G20" s="87"/>
      <c r="H20" s="305"/>
      <c r="I20" s="305"/>
      <c r="J20" s="87"/>
      <c r="K20" s="305"/>
      <c r="L20" s="305"/>
      <c r="M20" s="87"/>
      <c r="N20" s="305"/>
      <c r="O20" s="305"/>
      <c r="P20" s="87"/>
      <c r="Q20" s="305"/>
      <c r="R20" s="305"/>
      <c r="S20" s="87"/>
      <c r="T20" s="305"/>
      <c r="U20" s="305"/>
      <c r="V20" s="87"/>
      <c r="W20" s="305">
        <f>D20+G20+J20+M20+P20+S20+V20</f>
        <v>0</v>
      </c>
    </row>
    <row r="21" spans="1:23" ht="14.25" thickBot="1" x14ac:dyDescent="0.35">
      <c r="A21" s="365" t="s">
        <v>71</v>
      </c>
      <c r="B21" s="366"/>
      <c r="C21" s="366"/>
      <c r="D21" s="366">
        <f>D19-D20</f>
        <v>0</v>
      </c>
      <c r="E21" s="366"/>
      <c r="F21" s="366"/>
      <c r="G21" s="366">
        <f>G19-G20</f>
        <v>0</v>
      </c>
      <c r="H21" s="366"/>
      <c r="I21" s="366"/>
      <c r="J21" s="366">
        <f>J19-J20</f>
        <v>0</v>
      </c>
      <c r="K21" s="366"/>
      <c r="L21" s="366"/>
      <c r="M21" s="366">
        <f>M19-M20</f>
        <v>0</v>
      </c>
      <c r="N21" s="366"/>
      <c r="O21" s="366"/>
      <c r="P21" s="366">
        <f>P19-P20</f>
        <v>0</v>
      </c>
      <c r="Q21" s="366"/>
      <c r="R21" s="366"/>
      <c r="S21" s="366">
        <f>S19-S20</f>
        <v>0</v>
      </c>
      <c r="T21" s="366"/>
      <c r="U21" s="366"/>
      <c r="V21" s="366">
        <f>V19-V20</f>
        <v>0</v>
      </c>
      <c r="W21" s="366">
        <f>W19-W20</f>
        <v>0</v>
      </c>
    </row>
    <row r="22" spans="1:23" ht="14.25" thickTop="1" x14ac:dyDescent="0.3">
      <c r="J22" s="199"/>
      <c r="K22" s="199"/>
      <c r="L22" s="199"/>
      <c r="M22" s="199"/>
      <c r="N22" s="199"/>
      <c r="O22" s="199"/>
      <c r="P22" s="199"/>
      <c r="Q22" s="199"/>
      <c r="R22" s="199"/>
      <c r="S22" s="199"/>
      <c r="T22" s="199"/>
      <c r="U22" s="199"/>
      <c r="V22" s="199"/>
      <c r="W22" s="199"/>
    </row>
    <row r="23" spans="1:23" x14ac:dyDescent="0.3">
      <c r="A23" s="199" t="s">
        <v>956</v>
      </c>
      <c r="F23" s="305">
        <f>W20-'TAB3.3'!O51</f>
        <v>0</v>
      </c>
      <c r="G23" s="305"/>
      <c r="J23" s="199"/>
      <c r="K23" s="199"/>
      <c r="L23" s="199"/>
      <c r="M23" s="199"/>
      <c r="N23" s="199"/>
      <c r="O23" s="199"/>
      <c r="P23" s="199"/>
      <c r="Q23" s="199"/>
      <c r="R23" s="199"/>
      <c r="S23" s="199"/>
      <c r="T23" s="199"/>
      <c r="U23" s="199"/>
      <c r="V23" s="199"/>
      <c r="W23" s="199"/>
    </row>
    <row r="25" spans="1:23" ht="15" x14ac:dyDescent="0.3">
      <c r="A25" s="362"/>
      <c r="B25" s="772">
        <v>2026</v>
      </c>
      <c r="C25" s="772"/>
      <c r="D25" s="772"/>
      <c r="E25" s="772"/>
      <c r="F25" s="772"/>
      <c r="G25" s="772"/>
      <c r="H25" s="772"/>
      <c r="I25" s="772"/>
      <c r="J25" s="772"/>
      <c r="K25" s="772"/>
      <c r="L25" s="772"/>
      <c r="M25" s="772"/>
      <c r="N25" s="772"/>
      <c r="O25" s="772"/>
      <c r="P25" s="772"/>
      <c r="Q25" s="772"/>
      <c r="R25" s="772"/>
      <c r="S25" s="772"/>
      <c r="T25" s="772"/>
      <c r="U25" s="772"/>
      <c r="V25" s="772"/>
      <c r="W25" s="772"/>
    </row>
    <row r="26" spans="1:23" x14ac:dyDescent="0.3">
      <c r="B26" s="771" t="s">
        <v>509</v>
      </c>
      <c r="C26" s="771"/>
      <c r="D26" s="771"/>
      <c r="E26" s="771" t="s">
        <v>510</v>
      </c>
      <c r="F26" s="771"/>
      <c r="G26" s="771"/>
      <c r="H26" s="771" t="s">
        <v>511</v>
      </c>
      <c r="I26" s="771"/>
      <c r="J26" s="771"/>
      <c r="K26" s="771" t="s">
        <v>512</v>
      </c>
      <c r="L26" s="771"/>
      <c r="M26" s="771"/>
      <c r="N26" s="771" t="s">
        <v>513</v>
      </c>
      <c r="O26" s="771"/>
      <c r="P26" s="771"/>
      <c r="Q26" s="771" t="s">
        <v>514</v>
      </c>
      <c r="R26" s="771"/>
      <c r="S26" s="771"/>
      <c r="T26" s="771" t="s">
        <v>515</v>
      </c>
      <c r="U26" s="771"/>
      <c r="V26" s="771"/>
      <c r="W26" s="363" t="s">
        <v>14</v>
      </c>
    </row>
    <row r="27" spans="1:23" x14ac:dyDescent="0.3">
      <c r="B27" s="364" t="s">
        <v>654</v>
      </c>
      <c r="C27" s="364" t="s">
        <v>655</v>
      </c>
      <c r="D27" s="364" t="s">
        <v>77</v>
      </c>
      <c r="E27" s="364" t="s">
        <v>654</v>
      </c>
      <c r="F27" s="364" t="s">
        <v>655</v>
      </c>
      <c r="G27" s="364" t="s">
        <v>77</v>
      </c>
      <c r="H27" s="364" t="s">
        <v>654</v>
      </c>
      <c r="I27" s="364" t="s">
        <v>655</v>
      </c>
      <c r="J27" s="364" t="s">
        <v>77</v>
      </c>
      <c r="K27" s="364" t="s">
        <v>654</v>
      </c>
      <c r="L27" s="364" t="s">
        <v>655</v>
      </c>
      <c r="M27" s="364" t="s">
        <v>77</v>
      </c>
      <c r="N27" s="364" t="s">
        <v>654</v>
      </c>
      <c r="O27" s="364" t="s">
        <v>655</v>
      </c>
      <c r="P27" s="364" t="s">
        <v>77</v>
      </c>
      <c r="Q27" s="364" t="s">
        <v>654</v>
      </c>
      <c r="R27" s="364" t="s">
        <v>655</v>
      </c>
      <c r="S27" s="364" t="s">
        <v>77</v>
      </c>
      <c r="T27" s="364" t="s">
        <v>654</v>
      </c>
      <c r="U27" s="364" t="s">
        <v>655</v>
      </c>
      <c r="V27" s="364" t="s">
        <v>77</v>
      </c>
      <c r="W27" s="364" t="s">
        <v>77</v>
      </c>
    </row>
    <row r="28" spans="1:23" ht="27" x14ac:dyDescent="0.3">
      <c r="A28" s="82" t="s">
        <v>689</v>
      </c>
      <c r="B28" s="307"/>
      <c r="C28" s="87">
        <f>'TAB3.3'!P59</f>
        <v>0</v>
      </c>
      <c r="D28" s="305">
        <f>B28*C28</f>
        <v>0</v>
      </c>
      <c r="E28" s="307"/>
      <c r="F28" s="87">
        <f>'TAB3.3'!P60</f>
        <v>0</v>
      </c>
      <c r="G28" s="305">
        <f>E28*F28</f>
        <v>0</v>
      </c>
      <c r="H28" s="307"/>
      <c r="I28" s="87">
        <f>'TAB3.3'!P61</f>
        <v>0</v>
      </c>
      <c r="J28" s="305">
        <f>H28*I28</f>
        <v>0</v>
      </c>
      <c r="K28" s="307"/>
      <c r="L28" s="87">
        <f>'TAB3.3'!P62</f>
        <v>0</v>
      </c>
      <c r="M28" s="305">
        <f>K28*L28</f>
        <v>0</v>
      </c>
      <c r="N28" s="307"/>
      <c r="O28" s="87">
        <f>'TAB3.3'!P63</f>
        <v>0</v>
      </c>
      <c r="P28" s="305">
        <f>N28*O28</f>
        <v>0</v>
      </c>
      <c r="Q28" s="307"/>
      <c r="R28" s="87">
        <f>'TAB3.3'!P64</f>
        <v>0</v>
      </c>
      <c r="S28" s="305">
        <f>Q28*R28</f>
        <v>0</v>
      </c>
      <c r="T28" s="307"/>
      <c r="U28" s="87">
        <f>'TAB3.3'!P65</f>
        <v>0</v>
      </c>
      <c r="V28" s="305">
        <f>T28*U28</f>
        <v>0</v>
      </c>
      <c r="W28" s="305">
        <f>SUM(D28,G28,J28,M28,P28,S28,V28)</f>
        <v>0</v>
      </c>
    </row>
    <row r="29" spans="1:23" ht="27" x14ac:dyDescent="0.3">
      <c r="A29" s="82" t="s">
        <v>690</v>
      </c>
      <c r="B29" s="305"/>
      <c r="C29" s="305"/>
      <c r="D29" s="87"/>
      <c r="E29" s="305"/>
      <c r="F29" s="305"/>
      <c r="G29" s="87"/>
      <c r="H29" s="305"/>
      <c r="I29" s="305"/>
      <c r="J29" s="87"/>
      <c r="K29" s="305"/>
      <c r="L29" s="305"/>
      <c r="M29" s="87"/>
      <c r="N29" s="305"/>
      <c r="O29" s="305"/>
      <c r="P29" s="87"/>
      <c r="Q29" s="305"/>
      <c r="R29" s="305"/>
      <c r="S29" s="87"/>
      <c r="T29" s="305"/>
      <c r="U29" s="305"/>
      <c r="V29" s="87"/>
      <c r="W29" s="305">
        <f>D29+G29+J29+M29+P29+S29+V29</f>
        <v>0</v>
      </c>
    </row>
    <row r="30" spans="1:23" ht="14.25" thickBot="1" x14ac:dyDescent="0.35">
      <c r="A30" s="365" t="s">
        <v>71</v>
      </c>
      <c r="B30" s="366"/>
      <c r="C30" s="366"/>
      <c r="D30" s="366">
        <f>D28-D29</f>
        <v>0</v>
      </c>
      <c r="E30" s="366"/>
      <c r="F30" s="366"/>
      <c r="G30" s="366">
        <f>G28-G29</f>
        <v>0</v>
      </c>
      <c r="H30" s="366"/>
      <c r="I30" s="366"/>
      <c r="J30" s="366">
        <f>J28-J29</f>
        <v>0</v>
      </c>
      <c r="K30" s="366"/>
      <c r="L30" s="366"/>
      <c r="M30" s="366">
        <f>M28-M29</f>
        <v>0</v>
      </c>
      <c r="N30" s="366"/>
      <c r="O30" s="366"/>
      <c r="P30" s="366">
        <f>P28-P29</f>
        <v>0</v>
      </c>
      <c r="Q30" s="366"/>
      <c r="R30" s="366"/>
      <c r="S30" s="366">
        <f>S28-S29</f>
        <v>0</v>
      </c>
      <c r="T30" s="366"/>
      <c r="U30" s="366"/>
      <c r="V30" s="366">
        <f>V28-V29</f>
        <v>0</v>
      </c>
      <c r="W30" s="366">
        <f>W28-W29</f>
        <v>0</v>
      </c>
    </row>
    <row r="31" spans="1:23" ht="14.25" thickTop="1" x14ac:dyDescent="0.3">
      <c r="J31" s="199"/>
      <c r="K31" s="199"/>
      <c r="L31" s="199"/>
      <c r="M31" s="199"/>
      <c r="N31" s="199"/>
      <c r="O31" s="199"/>
      <c r="P31" s="199"/>
      <c r="Q31" s="199"/>
      <c r="R31" s="199"/>
      <c r="S31" s="199"/>
      <c r="T31" s="199"/>
      <c r="U31" s="199"/>
      <c r="V31" s="199"/>
      <c r="W31" s="199"/>
    </row>
    <row r="32" spans="1:23" x14ac:dyDescent="0.3">
      <c r="G32" s="305"/>
      <c r="J32" s="199"/>
      <c r="K32" s="199"/>
      <c r="L32" s="199"/>
      <c r="M32" s="199"/>
      <c r="N32" s="199"/>
      <c r="O32" s="199"/>
      <c r="P32" s="199"/>
      <c r="Q32" s="199"/>
      <c r="R32" s="199"/>
      <c r="S32" s="199"/>
      <c r="T32" s="199"/>
      <c r="U32" s="199"/>
      <c r="V32" s="199"/>
      <c r="W32" s="199"/>
    </row>
    <row r="33" spans="1:23" x14ac:dyDescent="0.3">
      <c r="A33" s="199" t="s">
        <v>956</v>
      </c>
      <c r="F33" s="305">
        <f>W29-'TAB3.3'!P51</f>
        <v>0</v>
      </c>
    </row>
    <row r="35" spans="1:23" ht="15" x14ac:dyDescent="0.3">
      <c r="A35" s="362"/>
      <c r="B35" s="772">
        <v>2027</v>
      </c>
      <c r="C35" s="772"/>
      <c r="D35" s="772"/>
      <c r="E35" s="772"/>
      <c r="F35" s="772"/>
      <c r="G35" s="772"/>
      <c r="H35" s="772"/>
      <c r="I35" s="772"/>
      <c r="J35" s="772"/>
      <c r="K35" s="772"/>
      <c r="L35" s="772"/>
      <c r="M35" s="772"/>
      <c r="N35" s="772"/>
      <c r="O35" s="772"/>
      <c r="P35" s="772"/>
      <c r="Q35" s="772"/>
      <c r="R35" s="772"/>
      <c r="S35" s="772"/>
      <c r="T35" s="772"/>
      <c r="U35" s="772"/>
      <c r="V35" s="772"/>
      <c r="W35" s="772"/>
    </row>
    <row r="36" spans="1:23" x14ac:dyDescent="0.3">
      <c r="B36" s="771" t="s">
        <v>509</v>
      </c>
      <c r="C36" s="771"/>
      <c r="D36" s="771"/>
      <c r="E36" s="771" t="s">
        <v>510</v>
      </c>
      <c r="F36" s="771"/>
      <c r="G36" s="771"/>
      <c r="H36" s="771" t="s">
        <v>511</v>
      </c>
      <c r="I36" s="771"/>
      <c r="J36" s="771"/>
      <c r="K36" s="771" t="s">
        <v>512</v>
      </c>
      <c r="L36" s="771"/>
      <c r="M36" s="771"/>
      <c r="N36" s="771" t="s">
        <v>513</v>
      </c>
      <c r="O36" s="771"/>
      <c r="P36" s="771"/>
      <c r="Q36" s="771" t="s">
        <v>514</v>
      </c>
      <c r="R36" s="771"/>
      <c r="S36" s="771"/>
      <c r="T36" s="771" t="s">
        <v>515</v>
      </c>
      <c r="U36" s="771"/>
      <c r="V36" s="771"/>
      <c r="W36" s="363" t="s">
        <v>14</v>
      </c>
    </row>
    <row r="37" spans="1:23" x14ac:dyDescent="0.3">
      <c r="B37" s="364" t="s">
        <v>654</v>
      </c>
      <c r="C37" s="364" t="s">
        <v>655</v>
      </c>
      <c r="D37" s="364" t="s">
        <v>77</v>
      </c>
      <c r="E37" s="364" t="s">
        <v>654</v>
      </c>
      <c r="F37" s="364" t="s">
        <v>655</v>
      </c>
      <c r="G37" s="364" t="s">
        <v>77</v>
      </c>
      <c r="H37" s="364" t="s">
        <v>654</v>
      </c>
      <c r="I37" s="364" t="s">
        <v>655</v>
      </c>
      <c r="J37" s="364" t="s">
        <v>77</v>
      </c>
      <c r="K37" s="364" t="s">
        <v>654</v>
      </c>
      <c r="L37" s="364" t="s">
        <v>655</v>
      </c>
      <c r="M37" s="364" t="s">
        <v>77</v>
      </c>
      <c r="N37" s="364" t="s">
        <v>654</v>
      </c>
      <c r="O37" s="364" t="s">
        <v>655</v>
      </c>
      <c r="P37" s="364" t="s">
        <v>77</v>
      </c>
      <c r="Q37" s="364" t="s">
        <v>654</v>
      </c>
      <c r="R37" s="364" t="s">
        <v>655</v>
      </c>
      <c r="S37" s="364" t="s">
        <v>77</v>
      </c>
      <c r="T37" s="364" t="s">
        <v>654</v>
      </c>
      <c r="U37" s="364" t="s">
        <v>655</v>
      </c>
      <c r="V37" s="364" t="s">
        <v>77</v>
      </c>
      <c r="W37" s="364" t="s">
        <v>77</v>
      </c>
    </row>
    <row r="38" spans="1:23" ht="27" x14ac:dyDescent="0.3">
      <c r="A38" s="82" t="s">
        <v>689</v>
      </c>
      <c r="B38" s="307"/>
      <c r="C38" s="87">
        <f>'TAB3.3'!Q59</f>
        <v>0</v>
      </c>
      <c r="D38" s="305">
        <f>B38*C38</f>
        <v>0</v>
      </c>
      <c r="E38" s="307"/>
      <c r="F38" s="87">
        <f>'TAB3.3'!Q60</f>
        <v>0</v>
      </c>
      <c r="G38" s="305">
        <f>E38*F38</f>
        <v>0</v>
      </c>
      <c r="H38" s="307"/>
      <c r="I38" s="87">
        <f>'TAB3.3'!Q61</f>
        <v>0</v>
      </c>
      <c r="J38" s="305">
        <f>H38*I38</f>
        <v>0</v>
      </c>
      <c r="K38" s="307"/>
      <c r="L38" s="87">
        <f>'TAB3.3'!Q62</f>
        <v>0</v>
      </c>
      <c r="M38" s="305">
        <f>K38*L38</f>
        <v>0</v>
      </c>
      <c r="N38" s="307"/>
      <c r="O38" s="87">
        <f>'TAB3.3'!Q63</f>
        <v>0</v>
      </c>
      <c r="P38" s="305">
        <f>N38*O38</f>
        <v>0</v>
      </c>
      <c r="Q38" s="307"/>
      <c r="R38" s="87">
        <f>'TAB3.3'!Q64</f>
        <v>0</v>
      </c>
      <c r="S38" s="305">
        <f>Q38*R38</f>
        <v>0</v>
      </c>
      <c r="T38" s="307"/>
      <c r="U38" s="87">
        <f>'TAB3.3'!Q65</f>
        <v>0</v>
      </c>
      <c r="V38" s="305">
        <f>T38*U38</f>
        <v>0</v>
      </c>
      <c r="W38" s="305">
        <f>SUM(D38,G38,J38,M38,P38,S38,V38)</f>
        <v>0</v>
      </c>
    </row>
    <row r="39" spans="1:23" ht="27" x14ac:dyDescent="0.3">
      <c r="A39" s="82" t="s">
        <v>690</v>
      </c>
      <c r="B39" s="305"/>
      <c r="C39" s="305"/>
      <c r="D39" s="87"/>
      <c r="E39" s="305"/>
      <c r="F39" s="305"/>
      <c r="G39" s="87"/>
      <c r="H39" s="305"/>
      <c r="I39" s="305"/>
      <c r="J39" s="87"/>
      <c r="K39" s="305"/>
      <c r="L39" s="305"/>
      <c r="M39" s="87"/>
      <c r="N39" s="305"/>
      <c r="O39" s="305"/>
      <c r="P39" s="87"/>
      <c r="Q39" s="305"/>
      <c r="R39" s="305"/>
      <c r="S39" s="87"/>
      <c r="T39" s="305"/>
      <c r="U39" s="305"/>
      <c r="V39" s="87"/>
      <c r="W39" s="305">
        <f>D39+G39+J39+M39+P39+S39+V39</f>
        <v>0</v>
      </c>
    </row>
    <row r="40" spans="1:23" ht="14.25" thickBot="1" x14ac:dyDescent="0.35">
      <c r="A40" s="365" t="s">
        <v>71</v>
      </c>
      <c r="B40" s="366"/>
      <c r="C40" s="366"/>
      <c r="D40" s="366">
        <f>D38-D39</f>
        <v>0</v>
      </c>
      <c r="E40" s="366"/>
      <c r="F40" s="366"/>
      <c r="G40" s="366">
        <f>G38-G39</f>
        <v>0</v>
      </c>
      <c r="H40" s="366"/>
      <c r="I40" s="366"/>
      <c r="J40" s="366">
        <f>J38-J39</f>
        <v>0</v>
      </c>
      <c r="K40" s="366"/>
      <c r="L40" s="366"/>
      <c r="M40" s="366">
        <f>M38-M39</f>
        <v>0</v>
      </c>
      <c r="N40" s="366"/>
      <c r="O40" s="366"/>
      <c r="P40" s="366">
        <f>P38-P39</f>
        <v>0</v>
      </c>
      <c r="Q40" s="366"/>
      <c r="R40" s="366"/>
      <c r="S40" s="366">
        <f>S38-S39</f>
        <v>0</v>
      </c>
      <c r="T40" s="366"/>
      <c r="U40" s="366"/>
      <c r="V40" s="366">
        <f>V38-V39</f>
        <v>0</v>
      </c>
      <c r="W40" s="366">
        <f>W38-W39</f>
        <v>0</v>
      </c>
    </row>
    <row r="41" spans="1:23" ht="14.25" thickTop="1" x14ac:dyDescent="0.3">
      <c r="J41" s="199"/>
      <c r="K41" s="199"/>
      <c r="L41" s="199"/>
      <c r="M41" s="199"/>
      <c r="N41" s="199"/>
      <c r="O41" s="199"/>
      <c r="P41" s="199"/>
      <c r="Q41" s="199"/>
      <c r="R41" s="199"/>
      <c r="S41" s="199"/>
      <c r="T41" s="199"/>
      <c r="U41" s="199"/>
      <c r="V41" s="199"/>
      <c r="W41" s="199"/>
    </row>
    <row r="42" spans="1:23" x14ac:dyDescent="0.3">
      <c r="A42" s="199" t="s">
        <v>956</v>
      </c>
      <c r="F42" s="305">
        <f>W39-'TAB3.3'!Q51</f>
        <v>0</v>
      </c>
      <c r="G42" s="305"/>
      <c r="J42" s="199"/>
      <c r="K42" s="199"/>
      <c r="L42" s="199"/>
      <c r="M42" s="199"/>
      <c r="N42" s="199"/>
      <c r="O42" s="199"/>
      <c r="P42" s="199"/>
      <c r="Q42" s="199"/>
      <c r="R42" s="199"/>
      <c r="S42" s="199"/>
      <c r="T42" s="199"/>
      <c r="U42" s="199"/>
      <c r="V42" s="199"/>
      <c r="W42" s="199"/>
    </row>
    <row r="44" spans="1:23" ht="15" x14ac:dyDescent="0.3">
      <c r="A44" s="362"/>
      <c r="B44" s="772">
        <v>2028</v>
      </c>
      <c r="C44" s="772"/>
      <c r="D44" s="772"/>
      <c r="E44" s="772"/>
      <c r="F44" s="772"/>
      <c r="G44" s="772"/>
      <c r="H44" s="772"/>
      <c r="I44" s="772"/>
      <c r="J44" s="772"/>
      <c r="K44" s="772"/>
      <c r="L44" s="772"/>
      <c r="M44" s="772"/>
      <c r="N44" s="772"/>
      <c r="O44" s="772"/>
      <c r="P44" s="772"/>
      <c r="Q44" s="772"/>
      <c r="R44" s="772"/>
      <c r="S44" s="772"/>
      <c r="T44" s="772"/>
      <c r="U44" s="772"/>
      <c r="V44" s="772"/>
      <c r="W44" s="772"/>
    </row>
    <row r="45" spans="1:23" x14ac:dyDescent="0.3">
      <c r="B45" s="771" t="s">
        <v>509</v>
      </c>
      <c r="C45" s="771"/>
      <c r="D45" s="771"/>
      <c r="E45" s="771" t="s">
        <v>510</v>
      </c>
      <c r="F45" s="771"/>
      <c r="G45" s="771"/>
      <c r="H45" s="771" t="s">
        <v>511</v>
      </c>
      <c r="I45" s="771"/>
      <c r="J45" s="771"/>
      <c r="K45" s="771" t="s">
        <v>512</v>
      </c>
      <c r="L45" s="771"/>
      <c r="M45" s="771"/>
      <c r="N45" s="771" t="s">
        <v>513</v>
      </c>
      <c r="O45" s="771"/>
      <c r="P45" s="771"/>
      <c r="Q45" s="771" t="s">
        <v>514</v>
      </c>
      <c r="R45" s="771"/>
      <c r="S45" s="771"/>
      <c r="T45" s="771" t="s">
        <v>515</v>
      </c>
      <c r="U45" s="771"/>
      <c r="V45" s="771"/>
      <c r="W45" s="363" t="s">
        <v>14</v>
      </c>
    </row>
    <row r="46" spans="1:23" x14ac:dyDescent="0.3">
      <c r="B46" s="364" t="s">
        <v>654</v>
      </c>
      <c r="C46" s="364" t="s">
        <v>655</v>
      </c>
      <c r="D46" s="364" t="s">
        <v>77</v>
      </c>
      <c r="E46" s="364" t="s">
        <v>654</v>
      </c>
      <c r="F46" s="364" t="s">
        <v>655</v>
      </c>
      <c r="G46" s="364" t="s">
        <v>77</v>
      </c>
      <c r="H46" s="364" t="s">
        <v>654</v>
      </c>
      <c r="I46" s="364" t="s">
        <v>655</v>
      </c>
      <c r="J46" s="364" t="s">
        <v>77</v>
      </c>
      <c r="K46" s="364" t="s">
        <v>654</v>
      </c>
      <c r="L46" s="364" t="s">
        <v>655</v>
      </c>
      <c r="M46" s="364" t="s">
        <v>77</v>
      </c>
      <c r="N46" s="364" t="s">
        <v>654</v>
      </c>
      <c r="O46" s="364" t="s">
        <v>655</v>
      </c>
      <c r="P46" s="364" t="s">
        <v>77</v>
      </c>
      <c r="Q46" s="364" t="s">
        <v>654</v>
      </c>
      <c r="R46" s="364" t="s">
        <v>655</v>
      </c>
      <c r="S46" s="364" t="s">
        <v>77</v>
      </c>
      <c r="T46" s="364" t="s">
        <v>654</v>
      </c>
      <c r="U46" s="364" t="s">
        <v>655</v>
      </c>
      <c r="V46" s="364" t="s">
        <v>77</v>
      </c>
      <c r="W46" s="364" t="s">
        <v>77</v>
      </c>
    </row>
    <row r="47" spans="1:23" ht="27" x14ac:dyDescent="0.3">
      <c r="A47" s="82" t="s">
        <v>689</v>
      </c>
      <c r="B47" s="307"/>
      <c r="C47" s="87">
        <f>'TAB3.3'!R59</f>
        <v>0</v>
      </c>
      <c r="D47" s="305">
        <f>B47*C47</f>
        <v>0</v>
      </c>
      <c r="E47" s="307"/>
      <c r="F47" s="87">
        <f>'TAB3.3'!R60</f>
        <v>0</v>
      </c>
      <c r="G47" s="305">
        <f>E47*F47</f>
        <v>0</v>
      </c>
      <c r="H47" s="307"/>
      <c r="I47" s="87">
        <f>'TAB3.3'!R61</f>
        <v>0</v>
      </c>
      <c r="J47" s="305">
        <f>H47*I47</f>
        <v>0</v>
      </c>
      <c r="K47" s="307"/>
      <c r="L47" s="87">
        <f>'TAB3.3'!R62</f>
        <v>0</v>
      </c>
      <c r="M47" s="305">
        <f>K47*L47</f>
        <v>0</v>
      </c>
      <c r="N47" s="307"/>
      <c r="O47" s="87">
        <f>'TAB3.3'!R63</f>
        <v>0</v>
      </c>
      <c r="P47" s="305">
        <f>N47*O47</f>
        <v>0</v>
      </c>
      <c r="Q47" s="307"/>
      <c r="R47" s="87">
        <f>'TAB3.3'!R64</f>
        <v>0</v>
      </c>
      <c r="S47" s="305">
        <f>Q47*R47</f>
        <v>0</v>
      </c>
      <c r="T47" s="307"/>
      <c r="U47" s="87">
        <f>'TAB3.3'!R65</f>
        <v>0</v>
      </c>
      <c r="V47" s="305">
        <f>T47*U47</f>
        <v>0</v>
      </c>
      <c r="W47" s="305">
        <f>SUM(D47,G47,J47,M47,P47,S47,V47)</f>
        <v>0</v>
      </c>
    </row>
    <row r="48" spans="1:23" ht="27" x14ac:dyDescent="0.3">
      <c r="A48" s="82" t="s">
        <v>690</v>
      </c>
      <c r="B48" s="305"/>
      <c r="C48" s="305"/>
      <c r="D48" s="87"/>
      <c r="E48" s="305"/>
      <c r="F48" s="305"/>
      <c r="G48" s="87"/>
      <c r="H48" s="305"/>
      <c r="I48" s="305"/>
      <c r="J48" s="87"/>
      <c r="K48" s="305"/>
      <c r="L48" s="305"/>
      <c r="M48" s="87"/>
      <c r="N48" s="305"/>
      <c r="O48" s="305"/>
      <c r="P48" s="87"/>
      <c r="Q48" s="305"/>
      <c r="R48" s="305"/>
      <c r="S48" s="87"/>
      <c r="T48" s="305"/>
      <c r="U48" s="305"/>
      <c r="V48" s="87"/>
      <c r="W48" s="305">
        <f>D48+G48+J48+M48+P48+S48+V48</f>
        <v>0</v>
      </c>
    </row>
    <row r="49" spans="1:23" ht="14.25" thickBot="1" x14ac:dyDescent="0.35">
      <c r="A49" s="365" t="s">
        <v>71</v>
      </c>
      <c r="B49" s="366"/>
      <c r="C49" s="366"/>
      <c r="D49" s="366">
        <f>D47-D48</f>
        <v>0</v>
      </c>
      <c r="E49" s="366"/>
      <c r="F49" s="366"/>
      <c r="G49" s="366">
        <f>G47-G48</f>
        <v>0</v>
      </c>
      <c r="H49" s="366"/>
      <c r="I49" s="366"/>
      <c r="J49" s="366">
        <f>J47-J48</f>
        <v>0</v>
      </c>
      <c r="K49" s="366"/>
      <c r="L49" s="366"/>
      <c r="M49" s="366">
        <f>M47-M48</f>
        <v>0</v>
      </c>
      <c r="N49" s="366"/>
      <c r="O49" s="366"/>
      <c r="P49" s="366">
        <f>P47-P48</f>
        <v>0</v>
      </c>
      <c r="Q49" s="366"/>
      <c r="R49" s="366"/>
      <c r="S49" s="366">
        <f>S47-S48</f>
        <v>0</v>
      </c>
      <c r="T49" s="366"/>
      <c r="U49" s="366"/>
      <c r="V49" s="366">
        <f>V47-V48</f>
        <v>0</v>
      </c>
      <c r="W49" s="366">
        <f>W47-W48</f>
        <v>0</v>
      </c>
    </row>
    <row r="50" spans="1:23" ht="14.25" thickTop="1" x14ac:dyDescent="0.3">
      <c r="J50" s="199"/>
      <c r="K50" s="199"/>
      <c r="L50" s="199"/>
      <c r="M50" s="199"/>
      <c r="N50" s="199"/>
      <c r="O50" s="199"/>
      <c r="P50" s="199"/>
      <c r="Q50" s="199"/>
      <c r="R50" s="199"/>
      <c r="S50" s="199"/>
      <c r="T50" s="199"/>
      <c r="U50" s="199"/>
      <c r="V50" s="199"/>
      <c r="W50" s="199"/>
    </row>
    <row r="51" spans="1:23" x14ac:dyDescent="0.3">
      <c r="A51" s="199" t="s">
        <v>956</v>
      </c>
      <c r="F51" s="305">
        <f>W48-'TAB3.3'!R51</f>
        <v>0</v>
      </c>
      <c r="G51" s="305"/>
      <c r="J51" s="199"/>
      <c r="K51" s="199"/>
      <c r="L51" s="199"/>
      <c r="M51" s="199"/>
      <c r="N51" s="199"/>
      <c r="O51" s="199"/>
      <c r="P51" s="199"/>
      <c r="Q51" s="199"/>
      <c r="R51" s="199"/>
      <c r="S51" s="199"/>
      <c r="T51" s="199"/>
      <c r="U51" s="199"/>
      <c r="V51" s="199"/>
      <c r="W51" s="199"/>
    </row>
  </sheetData>
  <mergeCells count="41">
    <mergeCell ref="H17:J17"/>
    <mergeCell ref="T26:V26"/>
    <mergeCell ref="A3:AA3"/>
    <mergeCell ref="N7:P7"/>
    <mergeCell ref="Q7:S7"/>
    <mergeCell ref="N17:P17"/>
    <mergeCell ref="Q17:S17"/>
    <mergeCell ref="B6:W6"/>
    <mergeCell ref="B7:D7"/>
    <mergeCell ref="E7:G7"/>
    <mergeCell ref="H7:J7"/>
    <mergeCell ref="K7:M7"/>
    <mergeCell ref="B16:W16"/>
    <mergeCell ref="T7:V7"/>
    <mergeCell ref="T17:V17"/>
    <mergeCell ref="B17:D17"/>
    <mergeCell ref="E17:G17"/>
    <mergeCell ref="K17:M17"/>
    <mergeCell ref="B35:W35"/>
    <mergeCell ref="B36:D36"/>
    <mergeCell ref="E36:G36"/>
    <mergeCell ref="H36:J36"/>
    <mergeCell ref="K36:M36"/>
    <mergeCell ref="N36:P36"/>
    <mergeCell ref="Q36:S36"/>
    <mergeCell ref="T36:V36"/>
    <mergeCell ref="B25:W25"/>
    <mergeCell ref="B26:D26"/>
    <mergeCell ref="E26:G26"/>
    <mergeCell ref="H26:J26"/>
    <mergeCell ref="K26:M26"/>
    <mergeCell ref="N26:P26"/>
    <mergeCell ref="Q26:S26"/>
    <mergeCell ref="B44:W44"/>
    <mergeCell ref="B45:D45"/>
    <mergeCell ref="E45:G45"/>
    <mergeCell ref="H45:J45"/>
    <mergeCell ref="K45:M45"/>
    <mergeCell ref="N45:P45"/>
    <mergeCell ref="Q45:S45"/>
    <mergeCell ref="T45:V45"/>
  </mergeCells>
  <conditionalFormatting sqref="J10">
    <cfRule type="containsText" dxfId="547" priority="191" operator="containsText" text="ntitulé">
      <formula>NOT(ISERROR(SEARCH("ntitulé",J10)))</formula>
    </cfRule>
    <cfRule type="containsBlanks" dxfId="546" priority="192">
      <formula>LEN(TRIM(J10))=0</formula>
    </cfRule>
  </conditionalFormatting>
  <conditionalFormatting sqref="J10">
    <cfRule type="containsText" dxfId="545" priority="190" operator="containsText" text="libre">
      <formula>NOT(ISERROR(SEARCH("libre",J10)))</formula>
    </cfRule>
  </conditionalFormatting>
  <conditionalFormatting sqref="M10">
    <cfRule type="containsText" dxfId="544" priority="188" operator="containsText" text="ntitulé">
      <formula>NOT(ISERROR(SEARCH("ntitulé",M10)))</formula>
    </cfRule>
    <cfRule type="containsBlanks" dxfId="543" priority="189">
      <formula>LEN(TRIM(M10))=0</formula>
    </cfRule>
  </conditionalFormatting>
  <conditionalFormatting sqref="M10">
    <cfRule type="containsText" dxfId="542" priority="187" operator="containsText" text="libre">
      <formula>NOT(ISERROR(SEARCH("libre",M10)))</formula>
    </cfRule>
  </conditionalFormatting>
  <conditionalFormatting sqref="N9:O9">
    <cfRule type="containsText" dxfId="541" priority="185" operator="containsText" text="ntitulé">
      <formula>NOT(ISERROR(SEARCH("ntitulé",N9)))</formula>
    </cfRule>
    <cfRule type="containsBlanks" dxfId="540" priority="186">
      <formula>LEN(TRIM(N9))=0</formula>
    </cfRule>
  </conditionalFormatting>
  <conditionalFormatting sqref="N9:O9">
    <cfRule type="containsText" dxfId="539" priority="184" operator="containsText" text="libre">
      <formula>NOT(ISERROR(SEARCH("libre",N9)))</formula>
    </cfRule>
  </conditionalFormatting>
  <conditionalFormatting sqref="P10">
    <cfRule type="containsText" dxfId="538" priority="182" operator="containsText" text="ntitulé">
      <formula>NOT(ISERROR(SEARCH("ntitulé",P10)))</formula>
    </cfRule>
    <cfRule type="containsBlanks" dxfId="537" priority="183">
      <formula>LEN(TRIM(P10))=0</formula>
    </cfRule>
  </conditionalFormatting>
  <conditionalFormatting sqref="P10">
    <cfRule type="containsText" dxfId="536" priority="181" operator="containsText" text="libre">
      <formula>NOT(ISERROR(SEARCH("libre",P10)))</formula>
    </cfRule>
  </conditionalFormatting>
  <conditionalFormatting sqref="Q9:R9">
    <cfRule type="containsText" dxfId="535" priority="179" operator="containsText" text="ntitulé">
      <formula>NOT(ISERROR(SEARCH("ntitulé",Q9)))</formula>
    </cfRule>
    <cfRule type="containsBlanks" dxfId="534" priority="180">
      <formula>LEN(TRIM(Q9))=0</formula>
    </cfRule>
  </conditionalFormatting>
  <conditionalFormatting sqref="Q9:R9">
    <cfRule type="containsText" dxfId="533" priority="178" operator="containsText" text="libre">
      <formula>NOT(ISERROR(SEARCH("libre",Q9)))</formula>
    </cfRule>
  </conditionalFormatting>
  <conditionalFormatting sqref="S10">
    <cfRule type="containsText" dxfId="532" priority="176" operator="containsText" text="ntitulé">
      <formula>NOT(ISERROR(SEARCH("ntitulé",S10)))</formula>
    </cfRule>
    <cfRule type="containsBlanks" dxfId="531" priority="177">
      <formula>LEN(TRIM(S10))=0</formula>
    </cfRule>
  </conditionalFormatting>
  <conditionalFormatting sqref="S10">
    <cfRule type="containsText" dxfId="530" priority="175" operator="containsText" text="libre">
      <formula>NOT(ISERROR(SEARCH("libre",S10)))</formula>
    </cfRule>
  </conditionalFormatting>
  <conditionalFormatting sqref="T9:U9">
    <cfRule type="containsText" dxfId="529" priority="173" operator="containsText" text="ntitulé">
      <formula>NOT(ISERROR(SEARCH("ntitulé",T9)))</formula>
    </cfRule>
    <cfRule type="containsBlanks" dxfId="528" priority="174">
      <formula>LEN(TRIM(T9))=0</formula>
    </cfRule>
  </conditionalFormatting>
  <conditionalFormatting sqref="T9:U9">
    <cfRule type="containsText" dxfId="527" priority="172" operator="containsText" text="libre">
      <formula>NOT(ISERROR(SEARCH("libre",T9)))</formula>
    </cfRule>
  </conditionalFormatting>
  <conditionalFormatting sqref="V10">
    <cfRule type="containsText" dxfId="526" priority="170" operator="containsText" text="ntitulé">
      <formula>NOT(ISERROR(SEARCH("ntitulé",V10)))</formula>
    </cfRule>
    <cfRule type="containsBlanks" dxfId="525" priority="171">
      <formula>LEN(TRIM(V10))=0</formula>
    </cfRule>
  </conditionalFormatting>
  <conditionalFormatting sqref="V10">
    <cfRule type="containsText" dxfId="524" priority="169" operator="containsText" text="libre">
      <formula>NOT(ISERROR(SEARCH("libre",V10)))</formula>
    </cfRule>
  </conditionalFormatting>
  <conditionalFormatting sqref="B9:C9">
    <cfRule type="containsText" dxfId="523" priority="209" operator="containsText" text="ntitulé">
      <formula>NOT(ISERROR(SEARCH("ntitulé",B9)))</formula>
    </cfRule>
    <cfRule type="containsBlanks" dxfId="522" priority="210">
      <formula>LEN(TRIM(B9))=0</formula>
    </cfRule>
  </conditionalFormatting>
  <conditionalFormatting sqref="B9:C9">
    <cfRule type="containsText" dxfId="521" priority="208" operator="containsText" text="libre">
      <formula>NOT(ISERROR(SEARCH("libre",B9)))</formula>
    </cfRule>
  </conditionalFormatting>
  <conditionalFormatting sqref="E9:F9">
    <cfRule type="containsText" dxfId="520" priority="206" operator="containsText" text="ntitulé">
      <formula>NOT(ISERROR(SEARCH("ntitulé",E9)))</formula>
    </cfRule>
    <cfRule type="containsBlanks" dxfId="519" priority="207">
      <formula>LEN(TRIM(E9))=0</formula>
    </cfRule>
  </conditionalFormatting>
  <conditionalFormatting sqref="E9:F9">
    <cfRule type="containsText" dxfId="518" priority="205" operator="containsText" text="libre">
      <formula>NOT(ISERROR(SEARCH("libre",E9)))</formula>
    </cfRule>
  </conditionalFormatting>
  <conditionalFormatting sqref="H9:I9">
    <cfRule type="containsText" dxfId="517" priority="203" operator="containsText" text="ntitulé">
      <formula>NOT(ISERROR(SEARCH("ntitulé",H9)))</formula>
    </cfRule>
    <cfRule type="containsBlanks" dxfId="516" priority="204">
      <formula>LEN(TRIM(H9))=0</formula>
    </cfRule>
  </conditionalFormatting>
  <conditionalFormatting sqref="H9:I9">
    <cfRule type="containsText" dxfId="515" priority="202" operator="containsText" text="libre">
      <formula>NOT(ISERROR(SEARCH("libre",H9)))</formula>
    </cfRule>
  </conditionalFormatting>
  <conditionalFormatting sqref="K9:L9">
    <cfRule type="containsText" dxfId="514" priority="200" operator="containsText" text="ntitulé">
      <formula>NOT(ISERROR(SEARCH("ntitulé",K9)))</formula>
    </cfRule>
    <cfRule type="containsBlanks" dxfId="513" priority="201">
      <formula>LEN(TRIM(K9))=0</formula>
    </cfRule>
  </conditionalFormatting>
  <conditionalFormatting sqref="K9:L9">
    <cfRule type="containsText" dxfId="512" priority="199" operator="containsText" text="libre">
      <formula>NOT(ISERROR(SEARCH("libre",K9)))</formula>
    </cfRule>
  </conditionalFormatting>
  <conditionalFormatting sqref="D10">
    <cfRule type="containsText" dxfId="511" priority="197" operator="containsText" text="ntitulé">
      <formula>NOT(ISERROR(SEARCH("ntitulé",D10)))</formula>
    </cfRule>
    <cfRule type="containsBlanks" dxfId="510" priority="198">
      <formula>LEN(TRIM(D10))=0</formula>
    </cfRule>
  </conditionalFormatting>
  <conditionalFormatting sqref="D10">
    <cfRule type="containsText" dxfId="509" priority="196" operator="containsText" text="libre">
      <formula>NOT(ISERROR(SEARCH("libre",D10)))</formula>
    </cfRule>
  </conditionalFormatting>
  <conditionalFormatting sqref="G10">
    <cfRule type="containsText" dxfId="508" priority="194" operator="containsText" text="ntitulé">
      <formula>NOT(ISERROR(SEARCH("ntitulé",G10)))</formula>
    </cfRule>
    <cfRule type="containsBlanks" dxfId="507" priority="195">
      <formula>LEN(TRIM(G10))=0</formula>
    </cfRule>
  </conditionalFormatting>
  <conditionalFormatting sqref="G10">
    <cfRule type="containsText" dxfId="506" priority="193" operator="containsText" text="libre">
      <formula>NOT(ISERROR(SEARCH("libre",G10)))</formula>
    </cfRule>
  </conditionalFormatting>
  <conditionalFormatting sqref="B19:C19">
    <cfRule type="containsText" dxfId="505" priority="167" operator="containsText" text="ntitulé">
      <formula>NOT(ISERROR(SEARCH("ntitulé",B19)))</formula>
    </cfRule>
    <cfRule type="containsBlanks" dxfId="504" priority="168">
      <formula>LEN(TRIM(B19))=0</formula>
    </cfRule>
  </conditionalFormatting>
  <conditionalFormatting sqref="B19:C19">
    <cfRule type="containsText" dxfId="503" priority="166" operator="containsText" text="libre">
      <formula>NOT(ISERROR(SEARCH("libre",B19)))</formula>
    </cfRule>
  </conditionalFormatting>
  <conditionalFormatting sqref="E19:F19">
    <cfRule type="containsText" dxfId="502" priority="164" operator="containsText" text="ntitulé">
      <formula>NOT(ISERROR(SEARCH("ntitulé",E19)))</formula>
    </cfRule>
    <cfRule type="containsBlanks" dxfId="501" priority="165">
      <formula>LEN(TRIM(E19))=0</formula>
    </cfRule>
  </conditionalFormatting>
  <conditionalFormatting sqref="E19:F19">
    <cfRule type="containsText" dxfId="500" priority="163" operator="containsText" text="libre">
      <formula>NOT(ISERROR(SEARCH("libre",E19)))</formula>
    </cfRule>
  </conditionalFormatting>
  <conditionalFormatting sqref="H19:I19">
    <cfRule type="containsText" dxfId="499" priority="161" operator="containsText" text="ntitulé">
      <formula>NOT(ISERROR(SEARCH("ntitulé",H19)))</formula>
    </cfRule>
    <cfRule type="containsBlanks" dxfId="498" priority="162">
      <formula>LEN(TRIM(H19))=0</formula>
    </cfRule>
  </conditionalFormatting>
  <conditionalFormatting sqref="H19:I19">
    <cfRule type="containsText" dxfId="497" priority="160" operator="containsText" text="libre">
      <formula>NOT(ISERROR(SEARCH("libre",H19)))</formula>
    </cfRule>
  </conditionalFormatting>
  <conditionalFormatting sqref="K19:L19">
    <cfRule type="containsText" dxfId="496" priority="158" operator="containsText" text="ntitulé">
      <formula>NOT(ISERROR(SEARCH("ntitulé",K19)))</formula>
    </cfRule>
    <cfRule type="containsBlanks" dxfId="495" priority="159">
      <formula>LEN(TRIM(K19))=0</formula>
    </cfRule>
  </conditionalFormatting>
  <conditionalFormatting sqref="K19:L19">
    <cfRule type="containsText" dxfId="494" priority="157" operator="containsText" text="libre">
      <formula>NOT(ISERROR(SEARCH("libre",K19)))</formula>
    </cfRule>
  </conditionalFormatting>
  <conditionalFormatting sqref="D20">
    <cfRule type="containsText" dxfId="493" priority="155" operator="containsText" text="ntitulé">
      <formula>NOT(ISERROR(SEARCH("ntitulé",D20)))</formula>
    </cfRule>
    <cfRule type="containsBlanks" dxfId="492" priority="156">
      <formula>LEN(TRIM(D20))=0</formula>
    </cfRule>
  </conditionalFormatting>
  <conditionalFormatting sqref="D20">
    <cfRule type="containsText" dxfId="491" priority="154" operator="containsText" text="libre">
      <formula>NOT(ISERROR(SEARCH("libre",D20)))</formula>
    </cfRule>
  </conditionalFormatting>
  <conditionalFormatting sqref="G20">
    <cfRule type="containsText" dxfId="490" priority="152" operator="containsText" text="ntitulé">
      <formula>NOT(ISERROR(SEARCH("ntitulé",G20)))</formula>
    </cfRule>
    <cfRule type="containsBlanks" dxfId="489" priority="153">
      <formula>LEN(TRIM(G20))=0</formula>
    </cfRule>
  </conditionalFormatting>
  <conditionalFormatting sqref="G20">
    <cfRule type="containsText" dxfId="488" priority="151" operator="containsText" text="libre">
      <formula>NOT(ISERROR(SEARCH("libre",G20)))</formula>
    </cfRule>
  </conditionalFormatting>
  <conditionalFormatting sqref="J20">
    <cfRule type="containsText" dxfId="487" priority="149" operator="containsText" text="ntitulé">
      <formula>NOT(ISERROR(SEARCH("ntitulé",J20)))</formula>
    </cfRule>
    <cfRule type="containsBlanks" dxfId="486" priority="150">
      <formula>LEN(TRIM(J20))=0</formula>
    </cfRule>
  </conditionalFormatting>
  <conditionalFormatting sqref="J20">
    <cfRule type="containsText" dxfId="485" priority="148" operator="containsText" text="libre">
      <formula>NOT(ISERROR(SEARCH("libre",J20)))</formula>
    </cfRule>
  </conditionalFormatting>
  <conditionalFormatting sqref="M20">
    <cfRule type="containsText" dxfId="484" priority="146" operator="containsText" text="ntitulé">
      <formula>NOT(ISERROR(SEARCH("ntitulé",M20)))</formula>
    </cfRule>
    <cfRule type="containsBlanks" dxfId="483" priority="147">
      <formula>LEN(TRIM(M20))=0</formula>
    </cfRule>
  </conditionalFormatting>
  <conditionalFormatting sqref="M20">
    <cfRule type="containsText" dxfId="482" priority="145" operator="containsText" text="libre">
      <formula>NOT(ISERROR(SEARCH("libre",M20)))</formula>
    </cfRule>
  </conditionalFormatting>
  <conditionalFormatting sqref="N19:O19">
    <cfRule type="containsText" dxfId="481" priority="143" operator="containsText" text="ntitulé">
      <formula>NOT(ISERROR(SEARCH("ntitulé",N19)))</formula>
    </cfRule>
    <cfRule type="containsBlanks" dxfId="480" priority="144">
      <formula>LEN(TRIM(N19))=0</formula>
    </cfRule>
  </conditionalFormatting>
  <conditionalFormatting sqref="N19:O19">
    <cfRule type="containsText" dxfId="479" priority="142" operator="containsText" text="libre">
      <formula>NOT(ISERROR(SEARCH("libre",N19)))</formula>
    </cfRule>
  </conditionalFormatting>
  <conditionalFormatting sqref="P20">
    <cfRule type="containsText" dxfId="478" priority="140" operator="containsText" text="ntitulé">
      <formula>NOT(ISERROR(SEARCH("ntitulé",P20)))</formula>
    </cfRule>
    <cfRule type="containsBlanks" dxfId="477" priority="141">
      <formula>LEN(TRIM(P20))=0</formula>
    </cfRule>
  </conditionalFormatting>
  <conditionalFormatting sqref="P20">
    <cfRule type="containsText" dxfId="476" priority="139" operator="containsText" text="libre">
      <formula>NOT(ISERROR(SEARCH("libre",P20)))</formula>
    </cfRule>
  </conditionalFormatting>
  <conditionalFormatting sqref="Q19:R19">
    <cfRule type="containsText" dxfId="475" priority="137" operator="containsText" text="ntitulé">
      <formula>NOT(ISERROR(SEARCH("ntitulé",Q19)))</formula>
    </cfRule>
    <cfRule type="containsBlanks" dxfId="474" priority="138">
      <formula>LEN(TRIM(Q19))=0</formula>
    </cfRule>
  </conditionalFormatting>
  <conditionalFormatting sqref="Q19:R19">
    <cfRule type="containsText" dxfId="473" priority="136" operator="containsText" text="libre">
      <formula>NOT(ISERROR(SEARCH("libre",Q19)))</formula>
    </cfRule>
  </conditionalFormatting>
  <conditionalFormatting sqref="S20">
    <cfRule type="containsText" dxfId="472" priority="134" operator="containsText" text="ntitulé">
      <formula>NOT(ISERROR(SEARCH("ntitulé",S20)))</formula>
    </cfRule>
    <cfRule type="containsBlanks" dxfId="471" priority="135">
      <formula>LEN(TRIM(S20))=0</formula>
    </cfRule>
  </conditionalFormatting>
  <conditionalFormatting sqref="S20">
    <cfRule type="containsText" dxfId="470" priority="133" operator="containsText" text="libre">
      <formula>NOT(ISERROR(SEARCH("libre",S20)))</formula>
    </cfRule>
  </conditionalFormatting>
  <conditionalFormatting sqref="T19:U19">
    <cfRule type="containsText" dxfId="469" priority="131" operator="containsText" text="ntitulé">
      <formula>NOT(ISERROR(SEARCH("ntitulé",T19)))</formula>
    </cfRule>
    <cfRule type="containsBlanks" dxfId="468" priority="132">
      <formula>LEN(TRIM(T19))=0</formula>
    </cfRule>
  </conditionalFormatting>
  <conditionalFormatting sqref="T19:U19">
    <cfRule type="containsText" dxfId="467" priority="130" operator="containsText" text="libre">
      <formula>NOT(ISERROR(SEARCH("libre",T19)))</formula>
    </cfRule>
  </conditionalFormatting>
  <conditionalFormatting sqref="V20">
    <cfRule type="containsText" dxfId="466" priority="128" operator="containsText" text="ntitulé">
      <formula>NOT(ISERROR(SEARCH("ntitulé",V20)))</formula>
    </cfRule>
    <cfRule type="containsBlanks" dxfId="465" priority="129">
      <formula>LEN(TRIM(V20))=0</formula>
    </cfRule>
  </conditionalFormatting>
  <conditionalFormatting sqref="V20">
    <cfRule type="containsText" dxfId="464" priority="127" operator="containsText" text="libre">
      <formula>NOT(ISERROR(SEARCH("libre",V20)))</formula>
    </cfRule>
  </conditionalFormatting>
  <conditionalFormatting sqref="J29">
    <cfRule type="containsText" dxfId="463" priority="107" operator="containsText" text="ntitulé">
      <formula>NOT(ISERROR(SEARCH("ntitulé",J29)))</formula>
    </cfRule>
    <cfRule type="containsBlanks" dxfId="462" priority="108">
      <formula>LEN(TRIM(J29))=0</formula>
    </cfRule>
  </conditionalFormatting>
  <conditionalFormatting sqref="J29">
    <cfRule type="containsText" dxfId="461" priority="106" operator="containsText" text="libre">
      <formula>NOT(ISERROR(SEARCH("libre",J29)))</formula>
    </cfRule>
  </conditionalFormatting>
  <conditionalFormatting sqref="M29">
    <cfRule type="containsText" dxfId="460" priority="104" operator="containsText" text="ntitulé">
      <formula>NOT(ISERROR(SEARCH("ntitulé",M29)))</formula>
    </cfRule>
    <cfRule type="containsBlanks" dxfId="459" priority="105">
      <formula>LEN(TRIM(M29))=0</formula>
    </cfRule>
  </conditionalFormatting>
  <conditionalFormatting sqref="M29">
    <cfRule type="containsText" dxfId="458" priority="103" operator="containsText" text="libre">
      <formula>NOT(ISERROR(SEARCH("libre",M29)))</formula>
    </cfRule>
  </conditionalFormatting>
  <conditionalFormatting sqref="N28:O28">
    <cfRule type="containsText" dxfId="457" priority="101" operator="containsText" text="ntitulé">
      <formula>NOT(ISERROR(SEARCH("ntitulé",N28)))</formula>
    </cfRule>
    <cfRule type="containsBlanks" dxfId="456" priority="102">
      <formula>LEN(TRIM(N28))=0</formula>
    </cfRule>
  </conditionalFormatting>
  <conditionalFormatting sqref="N28:O28">
    <cfRule type="containsText" dxfId="455" priority="100" operator="containsText" text="libre">
      <formula>NOT(ISERROR(SEARCH("libre",N28)))</formula>
    </cfRule>
  </conditionalFormatting>
  <conditionalFormatting sqref="P29">
    <cfRule type="containsText" dxfId="454" priority="98" operator="containsText" text="ntitulé">
      <formula>NOT(ISERROR(SEARCH("ntitulé",P29)))</formula>
    </cfRule>
    <cfRule type="containsBlanks" dxfId="453" priority="99">
      <formula>LEN(TRIM(P29))=0</formula>
    </cfRule>
  </conditionalFormatting>
  <conditionalFormatting sqref="P29">
    <cfRule type="containsText" dxfId="452" priority="97" operator="containsText" text="libre">
      <formula>NOT(ISERROR(SEARCH("libre",P29)))</formula>
    </cfRule>
  </conditionalFormatting>
  <conditionalFormatting sqref="Q28:R28">
    <cfRule type="containsText" dxfId="451" priority="95" operator="containsText" text="ntitulé">
      <formula>NOT(ISERROR(SEARCH("ntitulé",Q28)))</formula>
    </cfRule>
    <cfRule type="containsBlanks" dxfId="450" priority="96">
      <formula>LEN(TRIM(Q28))=0</formula>
    </cfRule>
  </conditionalFormatting>
  <conditionalFormatting sqref="Q28:R28">
    <cfRule type="containsText" dxfId="449" priority="94" operator="containsText" text="libre">
      <formula>NOT(ISERROR(SEARCH("libre",Q28)))</formula>
    </cfRule>
  </conditionalFormatting>
  <conditionalFormatting sqref="S29">
    <cfRule type="containsText" dxfId="448" priority="92" operator="containsText" text="ntitulé">
      <formula>NOT(ISERROR(SEARCH("ntitulé",S29)))</formula>
    </cfRule>
    <cfRule type="containsBlanks" dxfId="447" priority="93">
      <formula>LEN(TRIM(S29))=0</formula>
    </cfRule>
  </conditionalFormatting>
  <conditionalFormatting sqref="S29">
    <cfRule type="containsText" dxfId="446" priority="91" operator="containsText" text="libre">
      <formula>NOT(ISERROR(SEARCH("libre",S29)))</formula>
    </cfRule>
  </conditionalFormatting>
  <conditionalFormatting sqref="T28:U28">
    <cfRule type="containsText" dxfId="445" priority="89" operator="containsText" text="ntitulé">
      <formula>NOT(ISERROR(SEARCH("ntitulé",T28)))</formula>
    </cfRule>
    <cfRule type="containsBlanks" dxfId="444" priority="90">
      <formula>LEN(TRIM(T28))=0</formula>
    </cfRule>
  </conditionalFormatting>
  <conditionalFormatting sqref="T28:U28">
    <cfRule type="containsText" dxfId="443" priority="88" operator="containsText" text="libre">
      <formula>NOT(ISERROR(SEARCH("libre",T28)))</formula>
    </cfRule>
  </conditionalFormatting>
  <conditionalFormatting sqref="V29">
    <cfRule type="containsText" dxfId="442" priority="86" operator="containsText" text="ntitulé">
      <formula>NOT(ISERROR(SEARCH("ntitulé",V29)))</formula>
    </cfRule>
    <cfRule type="containsBlanks" dxfId="441" priority="87">
      <formula>LEN(TRIM(V29))=0</formula>
    </cfRule>
  </conditionalFormatting>
  <conditionalFormatting sqref="V29">
    <cfRule type="containsText" dxfId="440" priority="85" operator="containsText" text="libre">
      <formula>NOT(ISERROR(SEARCH("libre",V29)))</formula>
    </cfRule>
  </conditionalFormatting>
  <conditionalFormatting sqref="B28:C28">
    <cfRule type="containsText" dxfId="439" priority="125" operator="containsText" text="ntitulé">
      <formula>NOT(ISERROR(SEARCH("ntitulé",B28)))</formula>
    </cfRule>
    <cfRule type="containsBlanks" dxfId="438" priority="126">
      <formula>LEN(TRIM(B28))=0</formula>
    </cfRule>
  </conditionalFormatting>
  <conditionalFormatting sqref="B28:C28">
    <cfRule type="containsText" dxfId="437" priority="124" operator="containsText" text="libre">
      <formula>NOT(ISERROR(SEARCH("libre",B28)))</formula>
    </cfRule>
  </conditionalFormatting>
  <conditionalFormatting sqref="E28:F28">
    <cfRule type="containsText" dxfId="436" priority="122" operator="containsText" text="ntitulé">
      <formula>NOT(ISERROR(SEARCH("ntitulé",E28)))</formula>
    </cfRule>
    <cfRule type="containsBlanks" dxfId="435" priority="123">
      <formula>LEN(TRIM(E28))=0</formula>
    </cfRule>
  </conditionalFormatting>
  <conditionalFormatting sqref="E28:F28">
    <cfRule type="containsText" dxfId="434" priority="121" operator="containsText" text="libre">
      <formula>NOT(ISERROR(SEARCH("libre",E28)))</formula>
    </cfRule>
  </conditionalFormatting>
  <conditionalFormatting sqref="H28:I28">
    <cfRule type="containsText" dxfId="433" priority="119" operator="containsText" text="ntitulé">
      <formula>NOT(ISERROR(SEARCH("ntitulé",H28)))</formula>
    </cfRule>
    <cfRule type="containsBlanks" dxfId="432" priority="120">
      <formula>LEN(TRIM(H28))=0</formula>
    </cfRule>
  </conditionalFormatting>
  <conditionalFormatting sqref="H28:I28">
    <cfRule type="containsText" dxfId="431" priority="118" operator="containsText" text="libre">
      <formula>NOT(ISERROR(SEARCH("libre",H28)))</formula>
    </cfRule>
  </conditionalFormatting>
  <conditionalFormatting sqref="K28:L28">
    <cfRule type="containsText" dxfId="430" priority="116" operator="containsText" text="ntitulé">
      <formula>NOT(ISERROR(SEARCH("ntitulé",K28)))</formula>
    </cfRule>
    <cfRule type="containsBlanks" dxfId="429" priority="117">
      <formula>LEN(TRIM(K28))=0</formula>
    </cfRule>
  </conditionalFormatting>
  <conditionalFormatting sqref="K28:L28">
    <cfRule type="containsText" dxfId="428" priority="115" operator="containsText" text="libre">
      <formula>NOT(ISERROR(SEARCH("libre",K28)))</formula>
    </cfRule>
  </conditionalFormatting>
  <conditionalFormatting sqref="D29">
    <cfRule type="containsText" dxfId="427" priority="113" operator="containsText" text="ntitulé">
      <formula>NOT(ISERROR(SEARCH("ntitulé",D29)))</formula>
    </cfRule>
    <cfRule type="containsBlanks" dxfId="426" priority="114">
      <formula>LEN(TRIM(D29))=0</formula>
    </cfRule>
  </conditionalFormatting>
  <conditionalFormatting sqref="D29">
    <cfRule type="containsText" dxfId="425" priority="112" operator="containsText" text="libre">
      <formula>NOT(ISERROR(SEARCH("libre",D29)))</formula>
    </cfRule>
  </conditionalFormatting>
  <conditionalFormatting sqref="G29">
    <cfRule type="containsText" dxfId="424" priority="110" operator="containsText" text="ntitulé">
      <formula>NOT(ISERROR(SEARCH("ntitulé",G29)))</formula>
    </cfRule>
    <cfRule type="containsBlanks" dxfId="423" priority="111">
      <formula>LEN(TRIM(G29))=0</formula>
    </cfRule>
  </conditionalFormatting>
  <conditionalFormatting sqref="G29">
    <cfRule type="containsText" dxfId="422" priority="109" operator="containsText" text="libre">
      <formula>NOT(ISERROR(SEARCH("libre",G29)))</formula>
    </cfRule>
  </conditionalFormatting>
  <conditionalFormatting sqref="B38:C38">
    <cfRule type="containsText" dxfId="421" priority="83" operator="containsText" text="ntitulé">
      <formula>NOT(ISERROR(SEARCH("ntitulé",B38)))</formula>
    </cfRule>
    <cfRule type="containsBlanks" dxfId="420" priority="84">
      <formula>LEN(TRIM(B38))=0</formula>
    </cfRule>
  </conditionalFormatting>
  <conditionalFormatting sqref="B38:C38">
    <cfRule type="containsText" dxfId="419" priority="82" operator="containsText" text="libre">
      <formula>NOT(ISERROR(SEARCH("libre",B38)))</formula>
    </cfRule>
  </conditionalFormatting>
  <conditionalFormatting sqref="E38:F38">
    <cfRule type="containsText" dxfId="418" priority="80" operator="containsText" text="ntitulé">
      <formula>NOT(ISERROR(SEARCH("ntitulé",E38)))</formula>
    </cfRule>
    <cfRule type="containsBlanks" dxfId="417" priority="81">
      <formula>LEN(TRIM(E38))=0</formula>
    </cfRule>
  </conditionalFormatting>
  <conditionalFormatting sqref="E38:F38">
    <cfRule type="containsText" dxfId="416" priority="79" operator="containsText" text="libre">
      <formula>NOT(ISERROR(SEARCH("libre",E38)))</formula>
    </cfRule>
  </conditionalFormatting>
  <conditionalFormatting sqref="H38:I38">
    <cfRule type="containsText" dxfId="415" priority="77" operator="containsText" text="ntitulé">
      <formula>NOT(ISERROR(SEARCH("ntitulé",H38)))</formula>
    </cfRule>
    <cfRule type="containsBlanks" dxfId="414" priority="78">
      <formula>LEN(TRIM(H38))=0</formula>
    </cfRule>
  </conditionalFormatting>
  <conditionalFormatting sqref="H38:I38">
    <cfRule type="containsText" dxfId="413" priority="76" operator="containsText" text="libre">
      <formula>NOT(ISERROR(SEARCH("libre",H38)))</formula>
    </cfRule>
  </conditionalFormatting>
  <conditionalFormatting sqref="K38:L38">
    <cfRule type="containsText" dxfId="412" priority="74" operator="containsText" text="ntitulé">
      <formula>NOT(ISERROR(SEARCH("ntitulé",K38)))</formula>
    </cfRule>
    <cfRule type="containsBlanks" dxfId="411" priority="75">
      <formula>LEN(TRIM(K38))=0</formula>
    </cfRule>
  </conditionalFormatting>
  <conditionalFormatting sqref="K38:L38">
    <cfRule type="containsText" dxfId="410" priority="73" operator="containsText" text="libre">
      <formula>NOT(ISERROR(SEARCH("libre",K38)))</formula>
    </cfRule>
  </conditionalFormatting>
  <conditionalFormatting sqref="D39">
    <cfRule type="containsText" dxfId="409" priority="71" operator="containsText" text="ntitulé">
      <formula>NOT(ISERROR(SEARCH("ntitulé",D39)))</formula>
    </cfRule>
    <cfRule type="containsBlanks" dxfId="408" priority="72">
      <formula>LEN(TRIM(D39))=0</formula>
    </cfRule>
  </conditionalFormatting>
  <conditionalFormatting sqref="D39">
    <cfRule type="containsText" dxfId="407" priority="70" operator="containsText" text="libre">
      <formula>NOT(ISERROR(SEARCH("libre",D39)))</formula>
    </cfRule>
  </conditionalFormatting>
  <conditionalFormatting sqref="G39">
    <cfRule type="containsText" dxfId="406" priority="68" operator="containsText" text="ntitulé">
      <formula>NOT(ISERROR(SEARCH("ntitulé",G39)))</formula>
    </cfRule>
    <cfRule type="containsBlanks" dxfId="405" priority="69">
      <formula>LEN(TRIM(G39))=0</formula>
    </cfRule>
  </conditionalFormatting>
  <conditionalFormatting sqref="G39">
    <cfRule type="containsText" dxfId="404" priority="67" operator="containsText" text="libre">
      <formula>NOT(ISERROR(SEARCH("libre",G39)))</formula>
    </cfRule>
  </conditionalFormatting>
  <conditionalFormatting sqref="J39">
    <cfRule type="containsText" dxfId="403" priority="65" operator="containsText" text="ntitulé">
      <formula>NOT(ISERROR(SEARCH("ntitulé",J39)))</formula>
    </cfRule>
    <cfRule type="containsBlanks" dxfId="402" priority="66">
      <formula>LEN(TRIM(J39))=0</formula>
    </cfRule>
  </conditionalFormatting>
  <conditionalFormatting sqref="J39">
    <cfRule type="containsText" dxfId="401" priority="64" operator="containsText" text="libre">
      <formula>NOT(ISERROR(SEARCH("libre",J39)))</formula>
    </cfRule>
  </conditionalFormatting>
  <conditionalFormatting sqref="M39">
    <cfRule type="containsText" dxfId="400" priority="62" operator="containsText" text="ntitulé">
      <formula>NOT(ISERROR(SEARCH("ntitulé",M39)))</formula>
    </cfRule>
    <cfRule type="containsBlanks" dxfId="399" priority="63">
      <formula>LEN(TRIM(M39))=0</formula>
    </cfRule>
  </conditionalFormatting>
  <conditionalFormatting sqref="M39">
    <cfRule type="containsText" dxfId="398" priority="61" operator="containsText" text="libre">
      <formula>NOT(ISERROR(SEARCH("libre",M39)))</formula>
    </cfRule>
  </conditionalFormatting>
  <conditionalFormatting sqref="N38:O38">
    <cfRule type="containsText" dxfId="397" priority="59" operator="containsText" text="ntitulé">
      <formula>NOT(ISERROR(SEARCH("ntitulé",N38)))</formula>
    </cfRule>
    <cfRule type="containsBlanks" dxfId="396" priority="60">
      <formula>LEN(TRIM(N38))=0</formula>
    </cfRule>
  </conditionalFormatting>
  <conditionalFormatting sqref="N38:O38">
    <cfRule type="containsText" dxfId="395" priority="58" operator="containsText" text="libre">
      <formula>NOT(ISERROR(SEARCH("libre",N38)))</formula>
    </cfRule>
  </conditionalFormatting>
  <conditionalFormatting sqref="P39">
    <cfRule type="containsText" dxfId="394" priority="56" operator="containsText" text="ntitulé">
      <formula>NOT(ISERROR(SEARCH("ntitulé",P39)))</formula>
    </cfRule>
    <cfRule type="containsBlanks" dxfId="393" priority="57">
      <formula>LEN(TRIM(P39))=0</formula>
    </cfRule>
  </conditionalFormatting>
  <conditionalFormatting sqref="P39">
    <cfRule type="containsText" dxfId="392" priority="55" operator="containsText" text="libre">
      <formula>NOT(ISERROR(SEARCH("libre",P39)))</formula>
    </cfRule>
  </conditionalFormatting>
  <conditionalFormatting sqref="Q38:R38">
    <cfRule type="containsText" dxfId="391" priority="53" operator="containsText" text="ntitulé">
      <formula>NOT(ISERROR(SEARCH("ntitulé",Q38)))</formula>
    </cfRule>
    <cfRule type="containsBlanks" dxfId="390" priority="54">
      <formula>LEN(TRIM(Q38))=0</formula>
    </cfRule>
  </conditionalFormatting>
  <conditionalFormatting sqref="Q38:R38">
    <cfRule type="containsText" dxfId="389" priority="52" operator="containsText" text="libre">
      <formula>NOT(ISERROR(SEARCH("libre",Q38)))</formula>
    </cfRule>
  </conditionalFormatting>
  <conditionalFormatting sqref="S39">
    <cfRule type="containsText" dxfId="388" priority="50" operator="containsText" text="ntitulé">
      <formula>NOT(ISERROR(SEARCH("ntitulé",S39)))</formula>
    </cfRule>
    <cfRule type="containsBlanks" dxfId="387" priority="51">
      <formula>LEN(TRIM(S39))=0</formula>
    </cfRule>
  </conditionalFormatting>
  <conditionalFormatting sqref="S39">
    <cfRule type="containsText" dxfId="386" priority="49" operator="containsText" text="libre">
      <formula>NOT(ISERROR(SEARCH("libre",S39)))</formula>
    </cfRule>
  </conditionalFormatting>
  <conditionalFormatting sqref="T38:U38">
    <cfRule type="containsText" dxfId="385" priority="47" operator="containsText" text="ntitulé">
      <formula>NOT(ISERROR(SEARCH("ntitulé",T38)))</formula>
    </cfRule>
    <cfRule type="containsBlanks" dxfId="384" priority="48">
      <formula>LEN(TRIM(T38))=0</formula>
    </cfRule>
  </conditionalFormatting>
  <conditionalFormatting sqref="T38:U38">
    <cfRule type="containsText" dxfId="383" priority="46" operator="containsText" text="libre">
      <formula>NOT(ISERROR(SEARCH("libre",T38)))</formula>
    </cfRule>
  </conditionalFormatting>
  <conditionalFormatting sqref="V39">
    <cfRule type="containsText" dxfId="382" priority="44" operator="containsText" text="ntitulé">
      <formula>NOT(ISERROR(SEARCH("ntitulé",V39)))</formula>
    </cfRule>
    <cfRule type="containsBlanks" dxfId="381" priority="45">
      <formula>LEN(TRIM(V39))=0</formula>
    </cfRule>
  </conditionalFormatting>
  <conditionalFormatting sqref="V39">
    <cfRule type="containsText" dxfId="380" priority="43" operator="containsText" text="libre">
      <formula>NOT(ISERROR(SEARCH("libre",V39)))</formula>
    </cfRule>
  </conditionalFormatting>
  <conditionalFormatting sqref="B47:C47">
    <cfRule type="containsText" dxfId="379" priority="41" operator="containsText" text="ntitulé">
      <formula>NOT(ISERROR(SEARCH("ntitulé",B47)))</formula>
    </cfRule>
    <cfRule type="containsBlanks" dxfId="378" priority="42">
      <formula>LEN(TRIM(B47))=0</formula>
    </cfRule>
  </conditionalFormatting>
  <conditionalFormatting sqref="B47:C47">
    <cfRule type="containsText" dxfId="377" priority="40" operator="containsText" text="libre">
      <formula>NOT(ISERROR(SEARCH("libre",B47)))</formula>
    </cfRule>
  </conditionalFormatting>
  <conditionalFormatting sqref="E47:F47">
    <cfRule type="containsText" dxfId="376" priority="38" operator="containsText" text="ntitulé">
      <formula>NOT(ISERROR(SEARCH("ntitulé",E47)))</formula>
    </cfRule>
    <cfRule type="containsBlanks" dxfId="375" priority="39">
      <formula>LEN(TRIM(E47))=0</formula>
    </cfRule>
  </conditionalFormatting>
  <conditionalFormatting sqref="E47:F47">
    <cfRule type="containsText" dxfId="374" priority="37" operator="containsText" text="libre">
      <formula>NOT(ISERROR(SEARCH("libre",E47)))</formula>
    </cfRule>
  </conditionalFormatting>
  <conditionalFormatting sqref="H47:I47">
    <cfRule type="containsText" dxfId="373" priority="35" operator="containsText" text="ntitulé">
      <formula>NOT(ISERROR(SEARCH("ntitulé",H47)))</formula>
    </cfRule>
    <cfRule type="containsBlanks" dxfId="372" priority="36">
      <formula>LEN(TRIM(H47))=0</formula>
    </cfRule>
  </conditionalFormatting>
  <conditionalFormatting sqref="H47:I47">
    <cfRule type="containsText" dxfId="371" priority="34" operator="containsText" text="libre">
      <formula>NOT(ISERROR(SEARCH("libre",H47)))</formula>
    </cfRule>
  </conditionalFormatting>
  <conditionalFormatting sqref="K47:L47">
    <cfRule type="containsText" dxfId="370" priority="32" operator="containsText" text="ntitulé">
      <formula>NOT(ISERROR(SEARCH("ntitulé",K47)))</formula>
    </cfRule>
    <cfRule type="containsBlanks" dxfId="369" priority="33">
      <formula>LEN(TRIM(K47))=0</formula>
    </cfRule>
  </conditionalFormatting>
  <conditionalFormatting sqref="K47:L47">
    <cfRule type="containsText" dxfId="368" priority="31" operator="containsText" text="libre">
      <formula>NOT(ISERROR(SEARCH("libre",K47)))</formula>
    </cfRule>
  </conditionalFormatting>
  <conditionalFormatting sqref="D48">
    <cfRule type="containsText" dxfId="367" priority="29" operator="containsText" text="ntitulé">
      <formula>NOT(ISERROR(SEARCH("ntitulé",D48)))</formula>
    </cfRule>
    <cfRule type="containsBlanks" dxfId="366" priority="30">
      <formula>LEN(TRIM(D48))=0</formula>
    </cfRule>
  </conditionalFormatting>
  <conditionalFormatting sqref="D48">
    <cfRule type="containsText" dxfId="365" priority="28" operator="containsText" text="libre">
      <formula>NOT(ISERROR(SEARCH("libre",D48)))</formula>
    </cfRule>
  </conditionalFormatting>
  <conditionalFormatting sqref="G48">
    <cfRule type="containsText" dxfId="364" priority="26" operator="containsText" text="ntitulé">
      <formula>NOT(ISERROR(SEARCH("ntitulé",G48)))</formula>
    </cfRule>
    <cfRule type="containsBlanks" dxfId="363" priority="27">
      <formula>LEN(TRIM(G48))=0</formula>
    </cfRule>
  </conditionalFormatting>
  <conditionalFormatting sqref="G48">
    <cfRule type="containsText" dxfId="362" priority="25" operator="containsText" text="libre">
      <formula>NOT(ISERROR(SEARCH("libre",G48)))</formula>
    </cfRule>
  </conditionalFormatting>
  <conditionalFormatting sqref="J48">
    <cfRule type="containsText" dxfId="361" priority="23" operator="containsText" text="ntitulé">
      <formula>NOT(ISERROR(SEARCH("ntitulé",J48)))</formula>
    </cfRule>
    <cfRule type="containsBlanks" dxfId="360" priority="24">
      <formula>LEN(TRIM(J48))=0</formula>
    </cfRule>
  </conditionalFormatting>
  <conditionalFormatting sqref="J48">
    <cfRule type="containsText" dxfId="359" priority="22" operator="containsText" text="libre">
      <formula>NOT(ISERROR(SEARCH("libre",J48)))</formula>
    </cfRule>
  </conditionalFormatting>
  <conditionalFormatting sqref="M48">
    <cfRule type="containsText" dxfId="358" priority="20" operator="containsText" text="ntitulé">
      <formula>NOT(ISERROR(SEARCH("ntitulé",M48)))</formula>
    </cfRule>
    <cfRule type="containsBlanks" dxfId="357" priority="21">
      <formula>LEN(TRIM(M48))=0</formula>
    </cfRule>
  </conditionalFormatting>
  <conditionalFormatting sqref="M48">
    <cfRule type="containsText" dxfId="356" priority="19" operator="containsText" text="libre">
      <formula>NOT(ISERROR(SEARCH("libre",M48)))</formula>
    </cfRule>
  </conditionalFormatting>
  <conditionalFormatting sqref="N47:O47">
    <cfRule type="containsText" dxfId="355" priority="17" operator="containsText" text="ntitulé">
      <formula>NOT(ISERROR(SEARCH("ntitulé",N47)))</formula>
    </cfRule>
    <cfRule type="containsBlanks" dxfId="354" priority="18">
      <formula>LEN(TRIM(N47))=0</formula>
    </cfRule>
  </conditionalFormatting>
  <conditionalFormatting sqref="N47:O47">
    <cfRule type="containsText" dxfId="353" priority="16" operator="containsText" text="libre">
      <formula>NOT(ISERROR(SEARCH("libre",N47)))</formula>
    </cfRule>
  </conditionalFormatting>
  <conditionalFormatting sqref="P48">
    <cfRule type="containsText" dxfId="352" priority="14" operator="containsText" text="ntitulé">
      <formula>NOT(ISERROR(SEARCH("ntitulé",P48)))</formula>
    </cfRule>
    <cfRule type="containsBlanks" dxfId="351" priority="15">
      <formula>LEN(TRIM(P48))=0</formula>
    </cfRule>
  </conditionalFormatting>
  <conditionalFormatting sqref="P48">
    <cfRule type="containsText" dxfId="350" priority="13" operator="containsText" text="libre">
      <formula>NOT(ISERROR(SEARCH("libre",P48)))</formula>
    </cfRule>
  </conditionalFormatting>
  <conditionalFormatting sqref="Q47:R47">
    <cfRule type="containsText" dxfId="349" priority="11" operator="containsText" text="ntitulé">
      <formula>NOT(ISERROR(SEARCH("ntitulé",Q47)))</formula>
    </cfRule>
    <cfRule type="containsBlanks" dxfId="348" priority="12">
      <formula>LEN(TRIM(Q47))=0</formula>
    </cfRule>
  </conditionalFormatting>
  <conditionalFormatting sqref="Q47:R47">
    <cfRule type="containsText" dxfId="347" priority="10" operator="containsText" text="libre">
      <formula>NOT(ISERROR(SEARCH("libre",Q47)))</formula>
    </cfRule>
  </conditionalFormatting>
  <conditionalFormatting sqref="S48">
    <cfRule type="containsText" dxfId="346" priority="8" operator="containsText" text="ntitulé">
      <formula>NOT(ISERROR(SEARCH("ntitulé",S48)))</formula>
    </cfRule>
    <cfRule type="containsBlanks" dxfId="345" priority="9">
      <formula>LEN(TRIM(S48))=0</formula>
    </cfRule>
  </conditionalFormatting>
  <conditionalFormatting sqref="S48">
    <cfRule type="containsText" dxfId="344" priority="7" operator="containsText" text="libre">
      <formula>NOT(ISERROR(SEARCH("libre",S48)))</formula>
    </cfRule>
  </conditionalFormatting>
  <conditionalFormatting sqref="T47:U47">
    <cfRule type="containsText" dxfId="343" priority="5" operator="containsText" text="ntitulé">
      <formula>NOT(ISERROR(SEARCH("ntitulé",T47)))</formula>
    </cfRule>
    <cfRule type="containsBlanks" dxfId="342" priority="6">
      <formula>LEN(TRIM(T47))=0</formula>
    </cfRule>
  </conditionalFormatting>
  <conditionalFormatting sqref="T47:U47">
    <cfRule type="containsText" dxfId="341" priority="4" operator="containsText" text="libre">
      <formula>NOT(ISERROR(SEARCH("libre",T47)))</formula>
    </cfRule>
  </conditionalFormatting>
  <conditionalFormatting sqref="V48">
    <cfRule type="containsText" dxfId="340" priority="2" operator="containsText" text="ntitulé">
      <formula>NOT(ISERROR(SEARCH("ntitulé",V48)))</formula>
    </cfRule>
    <cfRule type="containsBlanks" dxfId="339" priority="3">
      <formula>LEN(TRIM(V48))=0</formula>
    </cfRule>
  </conditionalFormatting>
  <conditionalFormatting sqref="V48">
    <cfRule type="containsText" dxfId="338" priority="1" operator="containsText" text="libre">
      <formula>NOT(ISERROR(SEARCH("libre",V48)))</formula>
    </cfRule>
  </conditionalFormatting>
  <hyperlinks>
    <hyperlink ref="A1" location="TAB00!A1" display="Retour page de garde" xr:uid="{00000000-0004-0000-0900-000000000000}"/>
  </hyperlinks>
  <pageMargins left="0.7" right="0.7" top="0.75" bottom="0.75" header="0.3" footer="0.3"/>
  <pageSetup paperSize="9" scale="43" fitToHeight="0" orientation="landscape"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82BDC-9A68-4E49-976E-2813FD6B18E8}">
  <sheetPr published="0">
    <pageSetUpPr fitToPage="1"/>
  </sheetPr>
  <dimension ref="A1:E67"/>
  <sheetViews>
    <sheetView showGridLines="0" zoomScaleNormal="100" workbookViewId="0">
      <selection activeCell="E13" sqref="E13:E20"/>
    </sheetView>
  </sheetViews>
  <sheetFormatPr baseColWidth="10" defaultRowHeight="13.5" x14ac:dyDescent="0.3"/>
  <cols>
    <col min="1" max="1" width="58.1640625" style="295" customWidth="1"/>
    <col min="2" max="2" width="16.6640625" style="317" customWidth="1"/>
    <col min="3" max="4" width="16.6640625" style="295" customWidth="1"/>
    <col min="5" max="5" width="9.1640625" style="85"/>
  </cols>
  <sheetData>
    <row r="1" spans="1:5" ht="15" x14ac:dyDescent="0.3">
      <c r="A1" s="316" t="s">
        <v>33</v>
      </c>
      <c r="B1" s="11"/>
      <c r="C1" s="11"/>
      <c r="D1" s="11"/>
      <c r="E1" s="11"/>
    </row>
    <row r="3" spans="1:5" ht="21" x14ac:dyDescent="0.3">
      <c r="A3" s="734" t="str">
        <f>TAB00!B68&amp;" : "&amp;TAB00!C68</f>
        <v>TAB4 : Récapitulatif des variations réel N-1 / réel N</v>
      </c>
      <c r="B3" s="734"/>
      <c r="C3" s="734"/>
      <c r="D3" s="734"/>
      <c r="E3" s="734"/>
    </row>
    <row r="4" spans="1:5" ht="14.25" thickBot="1" x14ac:dyDescent="0.35"/>
    <row r="5" spans="1:5" x14ac:dyDescent="0.3">
      <c r="A5" s="318" t="s">
        <v>625</v>
      </c>
      <c r="B5" s="295"/>
    </row>
    <row r="6" spans="1:5" ht="14.25" thickBot="1" x14ac:dyDescent="0.35">
      <c r="A6" s="319" t="s">
        <v>626</v>
      </c>
      <c r="B6" s="295"/>
    </row>
    <row r="8" spans="1:5" ht="27" x14ac:dyDescent="0.3">
      <c r="B8" s="72" t="str">
        <f>"REALITE"&amp;TAB00!E14-1</f>
        <v>REALITE2024</v>
      </c>
      <c r="C8" s="72" t="str">
        <f>"REALITE "&amp;TAB00!E14</f>
        <v>REALITE 2025</v>
      </c>
      <c r="D8" s="72" t="s">
        <v>7</v>
      </c>
      <c r="E8" s="72" t="s">
        <v>610</v>
      </c>
    </row>
    <row r="9" spans="1:5" x14ac:dyDescent="0.3">
      <c r="A9" s="435" t="s">
        <v>6</v>
      </c>
      <c r="B9" s="467">
        <f>SUM(B10,B11)</f>
        <v>0</v>
      </c>
      <c r="C9" s="188">
        <f>SUM(C10,C11)</f>
        <v>0</v>
      </c>
      <c r="D9" s="188">
        <f>SUM(D10,D11)</f>
        <v>0</v>
      </c>
      <c r="E9" s="110"/>
    </row>
    <row r="10" spans="1:5" ht="15" customHeight="1" x14ac:dyDescent="0.3">
      <c r="A10" s="190" t="s">
        <v>4</v>
      </c>
      <c r="B10" s="470"/>
      <c r="C10" s="466">
        <f>+'TAB4.1.1'!C45</f>
        <v>0</v>
      </c>
      <c r="D10" s="188">
        <f>+B10-C10</f>
        <v>0</v>
      </c>
      <c r="E10" s="748" t="s">
        <v>813</v>
      </c>
    </row>
    <row r="11" spans="1:5" ht="15" customHeight="1" x14ac:dyDescent="0.3">
      <c r="A11" s="190" t="s">
        <v>5</v>
      </c>
      <c r="B11" s="470"/>
      <c r="C11" s="466">
        <f>+'TAB4.1.1'!C58</f>
        <v>0</v>
      </c>
      <c r="D11" s="188">
        <f>+B11-C11</f>
        <v>0</v>
      </c>
      <c r="E11" s="750"/>
    </row>
    <row r="12" spans="1:5" x14ac:dyDescent="0.3">
      <c r="A12" s="435" t="s">
        <v>613</v>
      </c>
      <c r="B12" s="468">
        <f>SUM(B13,B21)</f>
        <v>0</v>
      </c>
      <c r="C12" s="188">
        <f>SUM(C13,C21)</f>
        <v>0</v>
      </c>
      <c r="D12" s="188">
        <f>SUM(D13,D21)</f>
        <v>0</v>
      </c>
      <c r="E12" s="110"/>
    </row>
    <row r="13" spans="1:5" ht="13.5" customHeight="1" x14ac:dyDescent="0.3">
      <c r="A13" s="436" t="s">
        <v>0</v>
      </c>
      <c r="B13" s="467">
        <f>SUM(B14:B19)</f>
        <v>0</v>
      </c>
      <c r="C13" s="188">
        <f t="shared" ref="C13:D13" si="0">SUM(C14:C19)</f>
        <v>0</v>
      </c>
      <c r="D13" s="188">
        <f t="shared" si="0"/>
        <v>0</v>
      </c>
      <c r="E13" s="748" t="s">
        <v>161</v>
      </c>
    </row>
    <row r="14" spans="1:5" ht="27" x14ac:dyDescent="0.3">
      <c r="A14" s="193" t="s">
        <v>614</v>
      </c>
      <c r="B14" s="470"/>
      <c r="C14" s="466">
        <f>'TAB5'!C7</f>
        <v>0</v>
      </c>
      <c r="D14" s="194">
        <f>'TAB5'!D7</f>
        <v>0</v>
      </c>
      <c r="E14" s="749"/>
    </row>
    <row r="15" spans="1:5" ht="13.5" customHeight="1" x14ac:dyDescent="0.3">
      <c r="A15" s="193" t="s">
        <v>615</v>
      </c>
      <c r="B15" s="470"/>
      <c r="C15" s="466">
        <f>'TAB5'!C8</f>
        <v>0</v>
      </c>
      <c r="D15" s="194">
        <f>'TAB5'!D8</f>
        <v>0</v>
      </c>
      <c r="E15" s="749"/>
    </row>
    <row r="16" spans="1:5" ht="13.5" customHeight="1" x14ac:dyDescent="0.3">
      <c r="A16" s="193" t="s">
        <v>1250</v>
      </c>
      <c r="B16" s="470"/>
      <c r="C16" s="466">
        <f>'TAB5'!C9</f>
        <v>0</v>
      </c>
      <c r="D16" s="194">
        <f>'TAB5'!D9</f>
        <v>0</v>
      </c>
      <c r="E16" s="749"/>
    </row>
    <row r="17" spans="1:5" ht="27" x14ac:dyDescent="0.3">
      <c r="A17" s="193" t="s">
        <v>616</v>
      </c>
      <c r="B17" s="470"/>
      <c r="C17" s="466">
        <f>'TAB5'!C10</f>
        <v>0</v>
      </c>
      <c r="D17" s="194">
        <f>'TAB5'!D10</f>
        <v>0</v>
      </c>
      <c r="E17" s="749"/>
    </row>
    <row r="18" spans="1:5" ht="13.5" customHeight="1" x14ac:dyDescent="0.3">
      <c r="A18" s="193" t="s">
        <v>617</v>
      </c>
      <c r="B18" s="470"/>
      <c r="C18" s="466">
        <f>'TAB5'!C11</f>
        <v>0</v>
      </c>
      <c r="D18" s="194">
        <f>'TAB5'!D11</f>
        <v>0</v>
      </c>
      <c r="E18" s="749"/>
    </row>
    <row r="19" spans="1:5" ht="13.5" customHeight="1" x14ac:dyDescent="0.3">
      <c r="A19" s="695" t="s">
        <v>676</v>
      </c>
      <c r="B19" s="470"/>
      <c r="C19" s="466">
        <f>'TAB5'!C12</f>
        <v>0</v>
      </c>
      <c r="D19" s="194">
        <f>'TAB5'!D12</f>
        <v>0</v>
      </c>
      <c r="E19" s="749"/>
    </row>
    <row r="20" spans="1:5" ht="27" x14ac:dyDescent="0.3">
      <c r="A20" s="695" t="s">
        <v>1217</v>
      </c>
      <c r="B20" s="470"/>
      <c r="C20" s="466">
        <f>+'TAB5'!C13</f>
        <v>0</v>
      </c>
      <c r="D20" s="194">
        <f t="shared" ref="D20" si="1">B20-C20</f>
        <v>0</v>
      </c>
      <c r="E20" s="750"/>
    </row>
    <row r="21" spans="1:5" x14ac:dyDescent="0.3">
      <c r="A21" s="439" t="s">
        <v>1</v>
      </c>
      <c r="B21" s="701">
        <f>SUM(B22:B26)</f>
        <v>0</v>
      </c>
      <c r="C21" s="188">
        <f>SUM(C22:C26)</f>
        <v>0</v>
      </c>
      <c r="D21" s="188">
        <f>SUM(D22:D26)</f>
        <v>0</v>
      </c>
      <c r="E21" s="751" t="s">
        <v>164</v>
      </c>
    </row>
    <row r="22" spans="1:5" ht="40.5" x14ac:dyDescent="0.3">
      <c r="A22" s="457" t="s">
        <v>618</v>
      </c>
      <c r="B22" s="471"/>
      <c r="C22" s="466">
        <f>'TAB6'!C7</f>
        <v>0</v>
      </c>
      <c r="D22" s="194">
        <f>'TAB6'!D7</f>
        <v>0</v>
      </c>
      <c r="E22" s="752"/>
    </row>
    <row r="23" spans="1:5" ht="27" x14ac:dyDescent="0.3">
      <c r="A23" s="457" t="s">
        <v>619</v>
      </c>
      <c r="B23" s="471"/>
      <c r="C23" s="466">
        <f>'TAB6'!C8</f>
        <v>0</v>
      </c>
      <c r="D23" s="194">
        <f>'TAB6'!D8</f>
        <v>0</v>
      </c>
      <c r="E23" s="752"/>
    </row>
    <row r="24" spans="1:5" ht="40.5" x14ac:dyDescent="0.3">
      <c r="A24" s="458" t="s">
        <v>486</v>
      </c>
      <c r="B24" s="471"/>
      <c r="C24" s="466">
        <f>'TAB6'!C9</f>
        <v>0</v>
      </c>
      <c r="D24" s="194">
        <f>'TAB6'!D9</f>
        <v>0</v>
      </c>
      <c r="E24" s="752"/>
    </row>
    <row r="25" spans="1:5" ht="40.5" x14ac:dyDescent="0.3">
      <c r="A25" s="457" t="s">
        <v>412</v>
      </c>
      <c r="B25" s="471"/>
      <c r="C25" s="466">
        <f>'TAB6'!C10</f>
        <v>0</v>
      </c>
      <c r="D25" s="194">
        <f>'TAB6'!D10</f>
        <v>0</v>
      </c>
      <c r="E25" s="752"/>
    </row>
    <row r="26" spans="1:5" ht="27" x14ac:dyDescent="0.3">
      <c r="A26" s="458" t="s">
        <v>487</v>
      </c>
      <c r="B26" s="471"/>
      <c r="C26" s="466">
        <f>'TAB6'!C11</f>
        <v>0</v>
      </c>
      <c r="D26" s="194">
        <f>'TAB6'!D11</f>
        <v>0</v>
      </c>
      <c r="E26" s="753"/>
    </row>
    <row r="27" spans="1:5" x14ac:dyDescent="0.3">
      <c r="A27" s="442" t="s">
        <v>2</v>
      </c>
      <c r="B27" s="701">
        <f>SUM(B28:B29)</f>
        <v>0</v>
      </c>
      <c r="C27" s="188">
        <f>SUM(C28:C29)</f>
        <v>0</v>
      </c>
      <c r="D27" s="194">
        <f t="shared" ref="D27:D29" si="2">B27-C27</f>
        <v>0</v>
      </c>
      <c r="E27" s="754" t="s">
        <v>165</v>
      </c>
    </row>
    <row r="28" spans="1:5" x14ac:dyDescent="0.3">
      <c r="A28" s="699" t="s">
        <v>746</v>
      </c>
      <c r="B28" s="471"/>
      <c r="C28" s="466">
        <f>'TAB7'!C7</f>
        <v>0</v>
      </c>
      <c r="D28" s="194">
        <f t="shared" si="2"/>
        <v>0</v>
      </c>
      <c r="E28" s="755"/>
    </row>
    <row r="29" spans="1:5" x14ac:dyDescent="0.3">
      <c r="A29" s="699" t="s">
        <v>747</v>
      </c>
      <c r="B29" s="471"/>
      <c r="C29" s="700">
        <f>'TAB7'!C8</f>
        <v>0</v>
      </c>
      <c r="D29" s="194">
        <f t="shared" si="2"/>
        <v>0</v>
      </c>
      <c r="E29" s="756"/>
    </row>
    <row r="30" spans="1:5" x14ac:dyDescent="0.3">
      <c r="A30" s="465" t="s">
        <v>620</v>
      </c>
      <c r="B30" s="471"/>
      <c r="C30" s="471"/>
      <c r="D30" s="384">
        <f>B30-C30</f>
        <v>0</v>
      </c>
      <c r="E30" s="110"/>
    </row>
    <row r="31" spans="1:5" ht="15" x14ac:dyDescent="0.3">
      <c r="A31" s="442" t="s">
        <v>745</v>
      </c>
      <c r="B31" s="469"/>
      <c r="C31" s="469"/>
      <c r="D31" s="194">
        <f>+'TAB8'!E17</f>
        <v>0</v>
      </c>
      <c r="E31" s="381" t="s">
        <v>166</v>
      </c>
    </row>
    <row r="32" spans="1:5" x14ac:dyDescent="0.3">
      <c r="A32" s="443" t="s">
        <v>392</v>
      </c>
      <c r="B32" s="202">
        <f>SUM(B9,B12,B27,B30,B31)</f>
        <v>0</v>
      </c>
      <c r="C32" s="202">
        <f>SUM(C9,C12,C27,C30,C31)</f>
        <v>0</v>
      </c>
      <c r="D32" s="202">
        <f>SUM(D9,D12,D27,D30,D31)</f>
        <v>0</v>
      </c>
      <c r="E32" s="154"/>
    </row>
    <row r="33" spans="1:5" ht="27" x14ac:dyDescent="0.3">
      <c r="A33" s="295" t="s">
        <v>1249</v>
      </c>
      <c r="B33" s="188"/>
      <c r="C33" s="194"/>
      <c r="D33" s="194"/>
      <c r="E33" s="110"/>
    </row>
    <row r="34" spans="1:5" x14ac:dyDescent="0.3">
      <c r="A34" s="435" t="s">
        <v>10</v>
      </c>
      <c r="B34" s="467"/>
      <c r="C34" s="194"/>
      <c r="D34" s="194"/>
      <c r="E34" s="110"/>
    </row>
    <row r="35" spans="1:5" x14ac:dyDescent="0.3">
      <c r="A35" s="698" t="s">
        <v>395</v>
      </c>
      <c r="B35" s="471"/>
      <c r="C35" s="384">
        <f>'TAB9'!C32</f>
        <v>0</v>
      </c>
      <c r="D35" s="194">
        <f>'TAB9'!D34</f>
        <v>0</v>
      </c>
      <c r="E35" s="751" t="s">
        <v>167</v>
      </c>
    </row>
    <row r="36" spans="1:5" x14ac:dyDescent="0.3">
      <c r="A36" s="698" t="s">
        <v>396</v>
      </c>
      <c r="B36" s="471"/>
      <c r="C36" s="384">
        <f>'TAB9'!C33</f>
        <v>0</v>
      </c>
      <c r="D36" s="194">
        <f>'TAB9'!D35</f>
        <v>0</v>
      </c>
      <c r="E36" s="752"/>
    </row>
    <row r="37" spans="1:5" x14ac:dyDescent="0.3">
      <c r="A37" s="698" t="s">
        <v>409</v>
      </c>
      <c r="B37" s="471"/>
      <c r="C37" s="384">
        <f>'TAB9'!C34</f>
        <v>0</v>
      </c>
      <c r="D37" s="194">
        <f>'TAB9'!D36</f>
        <v>0</v>
      </c>
      <c r="E37" s="752"/>
    </row>
    <row r="38" spans="1:5" x14ac:dyDescent="0.3">
      <c r="A38" s="698" t="s">
        <v>475</v>
      </c>
      <c r="B38" s="471"/>
      <c r="C38" s="384">
        <f>'TAB9'!C35</f>
        <v>0</v>
      </c>
      <c r="D38" s="194">
        <f>'TAB9'!D37</f>
        <v>0</v>
      </c>
      <c r="E38" s="752"/>
    </row>
    <row r="39" spans="1:5" x14ac:dyDescent="0.3">
      <c r="A39" s="698" t="s">
        <v>410</v>
      </c>
      <c r="B39" s="471"/>
      <c r="C39" s="384">
        <f>'TAB9'!C36</f>
        <v>0</v>
      </c>
      <c r="D39" s="194">
        <f>'TAB9'!D38</f>
        <v>0</v>
      </c>
      <c r="E39" s="752"/>
    </row>
    <row r="40" spans="1:5" x14ac:dyDescent="0.3">
      <c r="A40" s="698" t="s">
        <v>411</v>
      </c>
      <c r="B40" s="471"/>
      <c r="C40" s="384">
        <f>'TAB9'!C37</f>
        <v>0</v>
      </c>
      <c r="D40" s="194">
        <f>'TAB9'!D39</f>
        <v>0</v>
      </c>
      <c r="E40" s="752"/>
    </row>
    <row r="41" spans="1:5" x14ac:dyDescent="0.3">
      <c r="A41" s="698" t="s">
        <v>415</v>
      </c>
      <c r="B41" s="471"/>
      <c r="C41" s="384">
        <f>'TAB9'!C38</f>
        <v>0</v>
      </c>
      <c r="D41" s="194">
        <f>'TAB9'!D40</f>
        <v>0</v>
      </c>
      <c r="E41" s="752"/>
    </row>
    <row r="42" spans="1:5" x14ac:dyDescent="0.3">
      <c r="A42" s="443" t="s">
        <v>392</v>
      </c>
      <c r="B42" s="389">
        <f>SUM(B35:B41)</f>
        <v>0</v>
      </c>
      <c r="C42" s="202">
        <f>SUM(C35:C41)</f>
        <v>0</v>
      </c>
      <c r="D42" s="202">
        <f>SUM(D35:D41)</f>
        <v>0</v>
      </c>
      <c r="E42" s="752"/>
    </row>
    <row r="43" spans="1:5" ht="15" x14ac:dyDescent="0.3">
      <c r="A43" s="203"/>
      <c r="B43" s="203"/>
      <c r="C43" s="203"/>
      <c r="D43" s="203"/>
      <c r="E43" s="379"/>
    </row>
    <row r="44" spans="1:5" x14ac:dyDescent="0.3">
      <c r="A44" s="201" t="s">
        <v>14</v>
      </c>
      <c r="B44" s="202">
        <f>+B32+B42</f>
        <v>0</v>
      </c>
      <c r="C44" s="202">
        <f t="shared" ref="C44:D44" si="3">+C32+C42</f>
        <v>0</v>
      </c>
      <c r="D44" s="202">
        <f t="shared" si="3"/>
        <v>0</v>
      </c>
      <c r="E44" s="154"/>
    </row>
    <row r="45" spans="1:5" x14ac:dyDescent="0.3">
      <c r="E45" s="110"/>
    </row>
    <row r="46" spans="1:5" x14ac:dyDescent="0.3">
      <c r="E46" s="110"/>
    </row>
    <row r="47" spans="1:5" x14ac:dyDescent="0.3">
      <c r="E47" s="110"/>
    </row>
    <row r="48" spans="1:5" x14ac:dyDescent="0.3">
      <c r="E48" s="110"/>
    </row>
    <row r="49" spans="5:5" x14ac:dyDescent="0.3">
      <c r="E49" s="110"/>
    </row>
    <row r="50" spans="5:5" x14ac:dyDescent="0.3">
      <c r="E50" s="110"/>
    </row>
    <row r="51" spans="5:5" x14ac:dyDescent="0.3">
      <c r="E51" s="110"/>
    </row>
    <row r="52" spans="5:5" x14ac:dyDescent="0.3">
      <c r="E52" s="110"/>
    </row>
    <row r="53" spans="5:5" x14ac:dyDescent="0.3">
      <c r="E53" s="110"/>
    </row>
    <row r="54" spans="5:5" x14ac:dyDescent="0.3">
      <c r="E54" s="110"/>
    </row>
    <row r="55" spans="5:5" x14ac:dyDescent="0.3">
      <c r="E55" s="110"/>
    </row>
    <row r="56" spans="5:5" x14ac:dyDescent="0.3">
      <c r="E56" s="110"/>
    </row>
    <row r="57" spans="5:5" x14ac:dyDescent="0.3">
      <c r="E57" s="110"/>
    </row>
    <row r="58" spans="5:5" x14ac:dyDescent="0.3">
      <c r="E58" s="110"/>
    </row>
    <row r="59" spans="5:5" x14ac:dyDescent="0.3">
      <c r="E59" s="110"/>
    </row>
    <row r="60" spans="5:5" x14ac:dyDescent="0.3">
      <c r="E60" s="110"/>
    </row>
    <row r="61" spans="5:5" x14ac:dyDescent="0.3">
      <c r="E61" s="110"/>
    </row>
    <row r="62" spans="5:5" x14ac:dyDescent="0.3">
      <c r="E62" s="110"/>
    </row>
    <row r="63" spans="5:5" x14ac:dyDescent="0.3">
      <c r="E63" s="110"/>
    </row>
    <row r="64" spans="5:5" x14ac:dyDescent="0.3">
      <c r="E64" s="110"/>
    </row>
    <row r="65" spans="5:5" x14ac:dyDescent="0.3">
      <c r="E65" s="110"/>
    </row>
    <row r="66" spans="5:5" x14ac:dyDescent="0.3">
      <c r="E66" s="110"/>
    </row>
    <row r="67" spans="5:5" x14ac:dyDescent="0.3">
      <c r="E67" s="110"/>
    </row>
  </sheetData>
  <mergeCells count="6">
    <mergeCell ref="A3:E3"/>
    <mergeCell ref="E21:E26"/>
    <mergeCell ref="E27:E29"/>
    <mergeCell ref="E35:E42"/>
    <mergeCell ref="E10:E11"/>
    <mergeCell ref="E13:E20"/>
  </mergeCells>
  <hyperlinks>
    <hyperlink ref="A1" location="TAB00!A1" display="Retour page de garde" xr:uid="{44150661-300B-49E0-88C7-8E40167BF304}"/>
    <hyperlink ref="E21:E26" location="'TAB6'!A1" display="TAB6" xr:uid="{BA2EBC08-A349-43B6-BACB-5E920988E717}"/>
    <hyperlink ref="E27:E28" location="'TAB9'!A1" display="'TAB9" xr:uid="{8AB5A4A9-7D83-4802-A9B0-6E8E099E441B}"/>
    <hyperlink ref="E35:E42" location="'TAB9'!A1" display="TAB9" xr:uid="{3DD75EE9-A644-4412-A986-FD0A55928350}"/>
    <hyperlink ref="E31" location="'TAB8'!A1" display="TAB8" xr:uid="{F9D36B5D-5AC3-4785-976B-EA425E395E9C}"/>
    <hyperlink ref="E10:E11" location="TAB4.1.1!A1" display="TAB4.1.1" xr:uid="{EA1BC85C-BE56-4BF4-B4F1-3033BF055833}"/>
    <hyperlink ref="E13:E19" location="'TAB5'!A1" display="TAB5" xr:uid="{0D81A409-6529-47D3-A892-4C42C69451E4}"/>
    <hyperlink ref="E27:E29" location="'TAB7'!A1" display="TAB7" xr:uid="{71A93C63-502E-4DA0-AEB9-E55788317395}"/>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F46"/>
  <sheetViews>
    <sheetView showGridLines="0" topLeftCell="A8" zoomScaleNormal="100" workbookViewId="0">
      <selection activeCell="K40" sqref="K40"/>
    </sheetView>
  </sheetViews>
  <sheetFormatPr baseColWidth="10" defaultColWidth="7.83203125" defaultRowHeight="13.5" x14ac:dyDescent="0.3"/>
  <cols>
    <col min="1" max="1" width="82.1640625" style="295" bestFit="1" customWidth="1"/>
    <col min="2" max="2" width="17.83203125" style="317" customWidth="1"/>
    <col min="3" max="3" width="17.83203125" style="477" customWidth="1"/>
    <col min="4" max="4" width="5.83203125" style="295" customWidth="1"/>
    <col min="5" max="5" width="60.6640625" style="295" customWidth="1"/>
    <col min="6" max="6" width="17.83203125" style="295" customWidth="1"/>
    <col min="7" max="8" width="17.83203125" style="11" customWidth="1"/>
    <col min="9" max="9" width="10.33203125" style="11" customWidth="1"/>
    <col min="10" max="10" width="17.83203125" style="11" customWidth="1"/>
    <col min="11" max="16384" width="7.83203125" style="11"/>
  </cols>
  <sheetData>
    <row r="1" spans="1:6" ht="15" x14ac:dyDescent="0.3">
      <c r="A1" s="310" t="s">
        <v>33</v>
      </c>
      <c r="B1" s="11"/>
      <c r="C1" s="476"/>
      <c r="D1" s="11"/>
      <c r="E1" s="11"/>
      <c r="F1" s="11"/>
    </row>
    <row r="3" spans="1:6" ht="21" x14ac:dyDescent="0.3">
      <c r="A3" s="734" t="str">
        <f>TAB00!B69&amp;" : "&amp;TAB00!C69</f>
        <v xml:space="preserve">TAB4.1 : Variations des charges nettes contrôlables réel N-1 / réel N </v>
      </c>
      <c r="B3" s="734"/>
      <c r="C3" s="734"/>
      <c r="D3" s="734"/>
      <c r="E3" s="734"/>
      <c r="F3" s="54"/>
    </row>
    <row r="4" spans="1:6" s="446" customFormat="1" ht="21" x14ac:dyDescent="0.3">
      <c r="A4" s="447"/>
      <c r="B4" s="448"/>
      <c r="C4" s="478"/>
      <c r="D4" s="448"/>
      <c r="E4" s="448"/>
      <c r="F4" s="448"/>
    </row>
    <row r="5" spans="1:6" s="446" customFormat="1" ht="15" x14ac:dyDescent="0.3">
      <c r="A5" s="449"/>
      <c r="B5" s="450"/>
      <c r="C5" s="479"/>
      <c r="D5" s="451"/>
      <c r="E5" s="451"/>
    </row>
    <row r="6" spans="1:6" x14ac:dyDescent="0.3">
      <c r="A6" s="187" t="s">
        <v>1254</v>
      </c>
      <c r="B6" s="480">
        <f>+'TAB4.1.1'!B45</f>
        <v>0</v>
      </c>
      <c r="C6" s="11"/>
      <c r="D6" s="11"/>
      <c r="E6" s="11"/>
      <c r="F6" s="11"/>
    </row>
    <row r="7" spans="1:6" s="446" customFormat="1" x14ac:dyDescent="0.3">
      <c r="A7" s="481" t="s">
        <v>28</v>
      </c>
      <c r="B7" s="480">
        <f>+'TAB4.1.1'!D6</f>
        <v>0</v>
      </c>
      <c r="C7" s="454"/>
      <c r="D7" s="454"/>
    </row>
    <row r="8" spans="1:6" s="446" customFormat="1" x14ac:dyDescent="0.3">
      <c r="A8" s="481" t="s">
        <v>27</v>
      </c>
      <c r="B8" s="480">
        <f>+'TAB4.1.1'!D7</f>
        <v>0</v>
      </c>
      <c r="C8" s="454"/>
      <c r="D8" s="454"/>
    </row>
    <row r="9" spans="1:6" s="446" customFormat="1" x14ac:dyDescent="0.3">
      <c r="A9" s="481" t="s">
        <v>30</v>
      </c>
      <c r="B9" s="480">
        <f>+'TAB4.1.1'!D20</f>
        <v>0</v>
      </c>
      <c r="C9" s="453"/>
      <c r="D9" s="453"/>
    </row>
    <row r="10" spans="1:6" s="446" customFormat="1" x14ac:dyDescent="0.3">
      <c r="A10" s="481" t="s">
        <v>31</v>
      </c>
      <c r="B10" s="480">
        <f>+'TAB4.1.1'!D28</f>
        <v>0</v>
      </c>
      <c r="C10" s="453"/>
      <c r="D10" s="453"/>
    </row>
    <row r="11" spans="1:6" s="446" customFormat="1" x14ac:dyDescent="0.3">
      <c r="A11" s="481" t="s">
        <v>32</v>
      </c>
      <c r="B11" s="480">
        <f>+'TAB4.1.1'!D29</f>
        <v>0</v>
      </c>
      <c r="C11" s="459"/>
      <c r="D11" s="459"/>
    </row>
    <row r="12" spans="1:6" s="446" customFormat="1" x14ac:dyDescent="0.3">
      <c r="A12" s="481" t="s">
        <v>24</v>
      </c>
      <c r="B12" s="480">
        <f>+'TAB4.1.1'!D32</f>
        <v>0</v>
      </c>
      <c r="C12" s="453"/>
      <c r="D12" s="453"/>
      <c r="E12" s="453"/>
    </row>
    <row r="13" spans="1:6" s="446" customFormat="1" x14ac:dyDescent="0.3">
      <c r="A13" s="481" t="s">
        <v>243</v>
      </c>
      <c r="B13" s="480">
        <f>+'TAB4.1.1'!D33</f>
        <v>0</v>
      </c>
      <c r="C13" s="453"/>
      <c r="D13" s="453"/>
      <c r="E13" s="453"/>
    </row>
    <row r="14" spans="1:6" s="446" customFormat="1" x14ac:dyDescent="0.3">
      <c r="A14" s="481" t="s">
        <v>408</v>
      </c>
      <c r="B14" s="480">
        <f>+'TAB4.1.1'!D34</f>
        <v>0</v>
      </c>
      <c r="C14" s="453"/>
      <c r="D14" s="453"/>
      <c r="E14" s="453"/>
    </row>
    <row r="15" spans="1:6" s="446" customFormat="1" x14ac:dyDescent="0.3">
      <c r="A15" s="481" t="s">
        <v>761</v>
      </c>
      <c r="B15" s="480">
        <f>+'TAB4.1.1'!D35</f>
        <v>0</v>
      </c>
      <c r="C15" s="482"/>
      <c r="D15" s="459"/>
      <c r="E15" s="459"/>
    </row>
    <row r="16" spans="1:6" s="446" customFormat="1" x14ac:dyDescent="0.3">
      <c r="A16" s="481" t="s">
        <v>399</v>
      </c>
      <c r="B16" s="480">
        <f>+'TAB4.1.1'!D37</f>
        <v>0</v>
      </c>
      <c r="C16" s="453"/>
      <c r="D16" s="453"/>
      <c r="E16" s="453"/>
    </row>
    <row r="17" spans="1:5" s="446" customFormat="1" ht="27" x14ac:dyDescent="0.3">
      <c r="A17" s="481" t="s">
        <v>400</v>
      </c>
      <c r="B17" s="480">
        <f>+'TAB4.1.1'!D38</f>
        <v>0</v>
      </c>
      <c r="C17" s="453"/>
      <c r="D17" s="453"/>
      <c r="E17" s="453"/>
    </row>
    <row r="18" spans="1:5" s="446" customFormat="1" x14ac:dyDescent="0.3">
      <c r="A18" s="481" t="s">
        <v>762</v>
      </c>
      <c r="B18" s="480">
        <f>+'TAB4.1.1'!D39</f>
        <v>0</v>
      </c>
      <c r="C18" s="482"/>
      <c r="D18" s="459"/>
      <c r="E18" s="459"/>
    </row>
    <row r="19" spans="1:5" s="446" customFormat="1" x14ac:dyDescent="0.3">
      <c r="A19" s="481" t="s">
        <v>25</v>
      </c>
      <c r="B19" s="480">
        <f>+'TAB4.1.1'!D40</f>
        <v>0</v>
      </c>
      <c r="C19" s="483"/>
    </row>
    <row r="20" spans="1:5" s="446" customFormat="1" x14ac:dyDescent="0.3">
      <c r="A20" s="481" t="s">
        <v>402</v>
      </c>
      <c r="B20" s="480">
        <f>+'TAB4.1.1'!D41</f>
        <v>0</v>
      </c>
      <c r="C20" s="483"/>
    </row>
    <row r="21" spans="1:5" s="446" customFormat="1" x14ac:dyDescent="0.3">
      <c r="A21" s="481" t="s">
        <v>26</v>
      </c>
      <c r="B21" s="480">
        <f>+'TAB4.1.1'!D42</f>
        <v>0</v>
      </c>
      <c r="C21" s="483"/>
    </row>
    <row r="22" spans="1:5" s="446" customFormat="1" x14ac:dyDescent="0.3">
      <c r="A22" s="481" t="s">
        <v>29</v>
      </c>
      <c r="B22" s="553"/>
      <c r="C22" s="483"/>
    </row>
    <row r="23" spans="1:5" s="446" customFormat="1" x14ac:dyDescent="0.3">
      <c r="A23" s="481" t="s">
        <v>62</v>
      </c>
      <c r="B23" s="553"/>
      <c r="C23" s="483"/>
    </row>
    <row r="24" spans="1:5" s="446" customFormat="1" x14ac:dyDescent="0.3">
      <c r="A24" s="481" t="s">
        <v>63</v>
      </c>
      <c r="B24" s="553"/>
      <c r="C24" s="483"/>
    </row>
    <row r="25" spans="1:5" s="446" customFormat="1" x14ac:dyDescent="0.3">
      <c r="A25" s="481" t="s">
        <v>64</v>
      </c>
      <c r="B25" s="553"/>
      <c r="C25" s="483"/>
    </row>
    <row r="26" spans="1:5" s="446" customFormat="1" x14ac:dyDescent="0.3">
      <c r="A26" s="481" t="s">
        <v>65</v>
      </c>
      <c r="B26" s="553"/>
      <c r="C26" s="483"/>
    </row>
    <row r="27" spans="1:5" s="446" customFormat="1" x14ac:dyDescent="0.3">
      <c r="A27" s="187" t="s">
        <v>1255</v>
      </c>
      <c r="B27" s="480">
        <f>+SUM(B6:B26)</f>
        <v>0</v>
      </c>
      <c r="C27" s="483"/>
    </row>
    <row r="28" spans="1:5" x14ac:dyDescent="0.3">
      <c r="A28" s="455" t="s">
        <v>748</v>
      </c>
      <c r="B28" s="484">
        <f>+B27-+'TAB4.1.1'!C45</f>
        <v>0</v>
      </c>
    </row>
    <row r="34" spans="1:2" x14ac:dyDescent="0.3">
      <c r="A34" s="187" t="s">
        <v>1256</v>
      </c>
      <c r="B34" s="480">
        <f>+'TAB4.1.1'!B58</f>
        <v>0</v>
      </c>
    </row>
    <row r="35" spans="1:2" x14ac:dyDescent="0.3">
      <c r="A35" s="481" t="s">
        <v>771</v>
      </c>
      <c r="B35" s="480">
        <f>+'TAB4.1.1'!D48</f>
        <v>0</v>
      </c>
    </row>
    <row r="36" spans="1:2" x14ac:dyDescent="0.3">
      <c r="A36" s="481" t="s">
        <v>763</v>
      </c>
      <c r="B36" s="480">
        <f>+'TAB4.1.1'!D50</f>
        <v>0</v>
      </c>
    </row>
    <row r="37" spans="1:2" x14ac:dyDescent="0.3">
      <c r="A37" s="481" t="s">
        <v>764</v>
      </c>
      <c r="B37" s="480">
        <f>+'TAB4.1.1'!D52</f>
        <v>0</v>
      </c>
    </row>
    <row r="38" spans="1:2" x14ac:dyDescent="0.3">
      <c r="A38" s="481" t="s">
        <v>765</v>
      </c>
      <c r="B38" s="480">
        <f>+'TAB4.1.1'!D54</f>
        <v>0</v>
      </c>
    </row>
    <row r="39" spans="1:2" x14ac:dyDescent="0.3">
      <c r="A39" s="481" t="s">
        <v>663</v>
      </c>
      <c r="B39" s="480">
        <f>+'TAB4.1.1'!D56</f>
        <v>0</v>
      </c>
    </row>
    <row r="40" spans="1:2" x14ac:dyDescent="0.3">
      <c r="A40" s="481" t="s">
        <v>29</v>
      </c>
      <c r="B40" s="553"/>
    </row>
    <row r="41" spans="1:2" x14ac:dyDescent="0.3">
      <c r="A41" s="481" t="s">
        <v>62</v>
      </c>
      <c r="B41" s="553"/>
    </row>
    <row r="42" spans="1:2" x14ac:dyDescent="0.3">
      <c r="A42" s="481" t="s">
        <v>63</v>
      </c>
      <c r="B42" s="553"/>
    </row>
    <row r="43" spans="1:2" x14ac:dyDescent="0.3">
      <c r="A43" s="481" t="s">
        <v>64</v>
      </c>
      <c r="B43" s="553"/>
    </row>
    <row r="44" spans="1:2" x14ac:dyDescent="0.3">
      <c r="A44" s="481" t="s">
        <v>65</v>
      </c>
      <c r="B44" s="553"/>
    </row>
    <row r="45" spans="1:2" x14ac:dyDescent="0.3">
      <c r="A45" s="187" t="s">
        <v>1257</v>
      </c>
      <c r="B45" s="480">
        <f>+SUM(B34:B44)</f>
        <v>0</v>
      </c>
    </row>
    <row r="46" spans="1:2" x14ac:dyDescent="0.3">
      <c r="A46" s="455" t="s">
        <v>748</v>
      </c>
      <c r="B46" s="484">
        <f>+B45-'TAB4.1.1'!C58</f>
        <v>0</v>
      </c>
    </row>
  </sheetData>
  <mergeCells count="1">
    <mergeCell ref="A3:E3"/>
  </mergeCells>
  <hyperlinks>
    <hyperlink ref="A1" location="TAB00!A1" display="Retour page de garde" xr:uid="{93E2A4A4-E239-4BCB-8731-23EC488B0C07}"/>
  </hyperlinks>
  <pageMargins left="0.7" right="0.7" top="0.75" bottom="0.75" header="0.3" footer="0.3"/>
  <pageSetup paperSize="9" scale="71" orientation="landscape"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72"/>
  <sheetViews>
    <sheetView showGridLines="0" topLeftCell="A38" zoomScaleNormal="100" workbookViewId="0">
      <selection activeCell="B58" sqref="B58:C58"/>
    </sheetView>
  </sheetViews>
  <sheetFormatPr baseColWidth="10" defaultColWidth="9.1640625" defaultRowHeight="13.5" x14ac:dyDescent="0.3"/>
  <cols>
    <col min="1" max="1" width="56.83203125" style="6" customWidth="1"/>
    <col min="2" max="2" width="15.83203125" style="32" customWidth="1"/>
    <col min="3" max="5" width="15.83203125" style="6" customWidth="1"/>
    <col min="6" max="12" width="15.83203125" style="2" customWidth="1"/>
    <col min="13" max="13" width="12.1640625" style="199" bestFit="1" customWidth="1"/>
    <col min="14" max="16384" width="9.1640625" style="2"/>
  </cols>
  <sheetData>
    <row r="1" spans="1:18" s="7" customFormat="1" ht="15" x14ac:dyDescent="0.3">
      <c r="A1" s="78" t="s">
        <v>33</v>
      </c>
      <c r="M1" s="11"/>
    </row>
    <row r="3" spans="1:18" ht="22.15" customHeight="1" x14ac:dyDescent="0.3">
      <c r="A3" s="734" t="str">
        <f>TAB00!B70&amp;" : "&amp;TAB00!C70</f>
        <v>TAB4.1.1 : Evolution détaillée des charges nettes contrôlables réelles au cours de la période régulatoire</v>
      </c>
      <c r="B3" s="734"/>
      <c r="C3" s="734"/>
      <c r="D3" s="734"/>
      <c r="E3" s="734"/>
      <c r="F3" s="734"/>
      <c r="G3" s="734"/>
      <c r="H3" s="734"/>
      <c r="I3" s="734"/>
      <c r="J3" s="734"/>
      <c r="K3" s="734"/>
      <c r="L3" s="734"/>
      <c r="M3" s="734"/>
      <c r="N3" s="734"/>
      <c r="O3" s="734"/>
      <c r="P3" s="734"/>
      <c r="Q3" s="734"/>
      <c r="R3" s="734"/>
    </row>
    <row r="4" spans="1:18" x14ac:dyDescent="0.3">
      <c r="A4" s="298" t="s">
        <v>666</v>
      </c>
      <c r="N4" s="741" t="s">
        <v>668</v>
      </c>
      <c r="O4" s="742"/>
      <c r="P4" s="742"/>
      <c r="Q4" s="742"/>
      <c r="R4" s="742"/>
    </row>
    <row r="5" spans="1:18" ht="27" x14ac:dyDescent="0.3">
      <c r="A5" s="172" t="s">
        <v>12</v>
      </c>
      <c r="B5" s="43" t="s">
        <v>703</v>
      </c>
      <c r="C5" s="43" t="s">
        <v>704</v>
      </c>
      <c r="D5" s="43" t="s">
        <v>7</v>
      </c>
      <c r="E5" s="43" t="s">
        <v>705</v>
      </c>
      <c r="F5" s="43" t="s">
        <v>7</v>
      </c>
      <c r="G5" s="43" t="s">
        <v>706</v>
      </c>
      <c r="H5" s="43" t="s">
        <v>7</v>
      </c>
      <c r="I5" s="43" t="s">
        <v>707</v>
      </c>
      <c r="J5" s="43" t="s">
        <v>7</v>
      </c>
      <c r="K5" s="43" t="s">
        <v>1032</v>
      </c>
      <c r="L5" s="43" t="s">
        <v>7</v>
      </c>
      <c r="N5" s="79" t="s">
        <v>767</v>
      </c>
      <c r="O5" s="79" t="s">
        <v>768</v>
      </c>
      <c r="P5" s="79" t="s">
        <v>769</v>
      </c>
      <c r="Q5" s="79" t="s">
        <v>770</v>
      </c>
      <c r="R5" s="79" t="s">
        <v>1258</v>
      </c>
    </row>
    <row r="6" spans="1:18" s="44" customFormat="1" ht="15" x14ac:dyDescent="0.3">
      <c r="A6" s="163" t="s">
        <v>28</v>
      </c>
      <c r="B6" s="22"/>
      <c r="C6" s="22"/>
      <c r="D6" s="39">
        <f>B6-C6</f>
        <v>0</v>
      </c>
      <c r="E6" s="22"/>
      <c r="F6" s="39">
        <f>C6-E6</f>
        <v>0</v>
      </c>
      <c r="G6" s="22"/>
      <c r="H6" s="39">
        <f t="shared" ref="H6:J37" si="0">E6-G6</f>
        <v>0</v>
      </c>
      <c r="I6" s="22"/>
      <c r="J6" s="39">
        <f t="shared" si="0"/>
        <v>0</v>
      </c>
      <c r="K6" s="22"/>
      <c r="L6" s="39">
        <f t="shared" ref="L6:L27" si="1">I6-K6</f>
        <v>0</v>
      </c>
      <c r="M6" s="554" t="s">
        <v>851</v>
      </c>
      <c r="N6" s="487">
        <f>IFERROR(IF(AND(ROUND(SUM(B6:B6),0)=0,ROUND(SUM(C6:C6),0)&gt;ROUND(SUM(B6:B6),0)),"INF",(ROUND(SUM(C6:C6),0)-ROUND(SUM(B6:B6),0))/ROUND(SUM(B6:B6),0)),0)</f>
        <v>0</v>
      </c>
      <c r="O6" s="487">
        <f t="shared" ref="O6" si="2">IFERROR(IF(AND(ROUND(SUM(C6:C6),0)=0,ROUND(SUM(E6:E6),0)&gt;ROUND(SUM(C6:C6),0)),"INF",(ROUND(SUM(E6:E6),0)-ROUND(SUM(C6:C6),0))/ROUND(SUM(C6:C6),0)),0)</f>
        <v>0</v>
      </c>
      <c r="P6" s="487">
        <f t="shared" ref="P6" si="3">IFERROR(IF(AND(ROUND(SUM(E6:E6),0)=0,ROUND(SUM(G6:G6),0)&gt;ROUND(SUM(E6:E6),0)),"INF",(ROUND(SUM(G6:G6),0)-ROUND(SUM(E6:E6),0))/ROUND(SUM(E6:E6),0)),0)</f>
        <v>0</v>
      </c>
      <c r="Q6" s="487">
        <f t="shared" ref="Q6" si="4">IFERROR(IF(AND(ROUND(SUM(G6:G6),0)=0,ROUND(SUM(I6:I6),0)&gt;ROUND(SUM(G6:G6),0)),"INF",(ROUND(SUM(I6:I6),0)-ROUND(SUM(G6:G6),0))/ROUND(SUM(G6:G6),0)),0)</f>
        <v>0</v>
      </c>
      <c r="R6" s="487">
        <f t="shared" ref="R6" si="5">IFERROR(IF(AND(ROUND(SUM(I6:I6),0)=0,ROUND(SUM(K6:K6),0)&gt;ROUND(SUM(I6:I6),0)),"INF",(ROUND(SUM(K6:K6),0)-ROUND(SUM(I6:I6),0))/ROUND(SUM(I6:I6),0)),0)</f>
        <v>0</v>
      </c>
    </row>
    <row r="7" spans="1:18" s="44" customFormat="1" ht="15" x14ac:dyDescent="0.3">
      <c r="A7" s="164" t="s">
        <v>27</v>
      </c>
      <c r="B7" s="39">
        <f>SUM(B8:B19)</f>
        <v>0</v>
      </c>
      <c r="C7" s="39">
        <f>SUM(C8:C19)</f>
        <v>0</v>
      </c>
      <c r="D7" s="39">
        <f t="shared" ref="D7:D37" si="6">B7-C7</f>
        <v>0</v>
      </c>
      <c r="E7" s="39">
        <f>SUM(E8:E19)</f>
        <v>0</v>
      </c>
      <c r="F7" s="39">
        <f t="shared" ref="F7:F37" si="7">C7-E7</f>
        <v>0</v>
      </c>
      <c r="G7" s="39">
        <f>SUM(G8:G19)</f>
        <v>0</v>
      </c>
      <c r="H7" s="39">
        <f t="shared" si="0"/>
        <v>0</v>
      </c>
      <c r="I7" s="39">
        <f>SUM(I8:I19)</f>
        <v>0</v>
      </c>
      <c r="J7" s="39">
        <f t="shared" si="0"/>
        <v>0</v>
      </c>
      <c r="K7" s="39">
        <f>SUM(K8:K19)</f>
        <v>0</v>
      </c>
      <c r="L7" s="39">
        <f t="shared" si="1"/>
        <v>0</v>
      </c>
      <c r="M7" s="554" t="s">
        <v>853</v>
      </c>
      <c r="N7" s="487">
        <f t="shared" ref="N7:N43" si="8">IFERROR(IF(AND(ROUND(SUM(B7:B7),0)=0,ROUND(SUM(C7:C7),0)&gt;ROUND(SUM(B7:B7),0)),"INF",(ROUND(SUM(C7:C7),0)-ROUND(SUM(B7:B7),0))/ROUND(SUM(B7:B7),0)),0)</f>
        <v>0</v>
      </c>
      <c r="O7" s="487">
        <f t="shared" ref="O7:O43" si="9">IFERROR(IF(AND(ROUND(SUM(C7:C7),0)=0,ROUND(SUM(E7:E7),0)&gt;ROUND(SUM(C7:C7),0)),"INF",(ROUND(SUM(E7:E7),0)-ROUND(SUM(C7:C7),0))/ROUND(SUM(C7:C7),0)),0)</f>
        <v>0</v>
      </c>
      <c r="P7" s="487">
        <f t="shared" ref="P7:P43" si="10">IFERROR(IF(AND(ROUND(SUM(E7:E7),0)=0,ROUND(SUM(G7:G7),0)&gt;ROUND(SUM(E7:E7),0)),"INF",(ROUND(SUM(G7:G7),0)-ROUND(SUM(E7:E7),0))/ROUND(SUM(E7:E7),0)),0)</f>
        <v>0</v>
      </c>
      <c r="Q7" s="487">
        <f t="shared" ref="Q7:Q43" si="11">IFERROR(IF(AND(ROUND(SUM(G7:G7),0)=0,ROUND(SUM(I7:I7),0)&gt;ROUND(SUM(G7:G7),0)),"INF",(ROUND(SUM(I7:I7),0)-ROUND(SUM(G7:G7),0))/ROUND(SUM(G7:G7),0)),0)</f>
        <v>0</v>
      </c>
      <c r="R7" s="487">
        <f t="shared" ref="R7:R43" si="12">IFERROR(IF(AND(ROUND(SUM(I7:I7),0)=0,ROUND(SUM(K7:K7),0)&gt;ROUND(SUM(I7:I7),0)),"INF",(ROUND(SUM(K7:K7),0)-ROUND(SUM(I7:I7),0))/ROUND(SUM(I7:I7),0)),0)</f>
        <v>0</v>
      </c>
    </row>
    <row r="8" spans="1:18" s="44" customFormat="1" ht="15" x14ac:dyDescent="0.3">
      <c r="A8" s="165" t="s">
        <v>15</v>
      </c>
      <c r="B8" s="22"/>
      <c r="C8" s="22"/>
      <c r="D8" s="39">
        <f t="shared" si="6"/>
        <v>0</v>
      </c>
      <c r="E8" s="22"/>
      <c r="F8" s="39">
        <f t="shared" si="7"/>
        <v>0</v>
      </c>
      <c r="G8" s="22"/>
      <c r="H8" s="39">
        <f t="shared" si="0"/>
        <v>0</v>
      </c>
      <c r="I8" s="22"/>
      <c r="J8" s="39">
        <f t="shared" si="0"/>
        <v>0</v>
      </c>
      <c r="K8" s="22"/>
      <c r="L8" s="39">
        <f t="shared" si="1"/>
        <v>0</v>
      </c>
      <c r="M8" s="554" t="s">
        <v>854</v>
      </c>
      <c r="N8" s="487">
        <f t="shared" si="8"/>
        <v>0</v>
      </c>
      <c r="O8" s="487">
        <f t="shared" si="9"/>
        <v>0</v>
      </c>
      <c r="P8" s="487">
        <f t="shared" si="10"/>
        <v>0</v>
      </c>
      <c r="Q8" s="487">
        <f t="shared" si="11"/>
        <v>0</v>
      </c>
      <c r="R8" s="487">
        <f t="shared" si="12"/>
        <v>0</v>
      </c>
    </row>
    <row r="9" spans="1:18" s="44" customFormat="1" x14ac:dyDescent="0.3">
      <c r="A9" s="165" t="s">
        <v>16</v>
      </c>
      <c r="B9" s="22"/>
      <c r="C9" s="22"/>
      <c r="D9" s="39">
        <f t="shared" si="6"/>
        <v>0</v>
      </c>
      <c r="E9" s="22"/>
      <c r="F9" s="39">
        <f t="shared" si="7"/>
        <v>0</v>
      </c>
      <c r="G9" s="22"/>
      <c r="H9" s="39">
        <f t="shared" si="0"/>
        <v>0</v>
      </c>
      <c r="I9" s="22"/>
      <c r="J9" s="39">
        <f t="shared" si="0"/>
        <v>0</v>
      </c>
      <c r="K9" s="22"/>
      <c r="L9" s="39">
        <f t="shared" si="1"/>
        <v>0</v>
      </c>
      <c r="M9" s="189"/>
      <c r="N9" s="487">
        <f t="shared" si="8"/>
        <v>0</v>
      </c>
      <c r="O9" s="487">
        <f t="shared" si="9"/>
        <v>0</v>
      </c>
      <c r="P9" s="487">
        <f t="shared" si="10"/>
        <v>0</v>
      </c>
      <c r="Q9" s="487">
        <f t="shared" si="11"/>
        <v>0</v>
      </c>
      <c r="R9" s="487">
        <f t="shared" si="12"/>
        <v>0</v>
      </c>
    </row>
    <row r="10" spans="1:18" s="44" customFormat="1" x14ac:dyDescent="0.3">
      <c r="A10" s="165" t="s">
        <v>17</v>
      </c>
      <c r="B10" s="22"/>
      <c r="C10" s="22"/>
      <c r="D10" s="39">
        <f t="shared" si="6"/>
        <v>0</v>
      </c>
      <c r="E10" s="22"/>
      <c r="F10" s="39">
        <f t="shared" si="7"/>
        <v>0</v>
      </c>
      <c r="G10" s="22"/>
      <c r="H10" s="39">
        <f t="shared" si="0"/>
        <v>0</v>
      </c>
      <c r="I10" s="22"/>
      <c r="J10" s="39">
        <f t="shared" si="0"/>
        <v>0</v>
      </c>
      <c r="K10" s="22"/>
      <c r="L10" s="39">
        <f t="shared" si="1"/>
        <v>0</v>
      </c>
      <c r="M10" s="189"/>
      <c r="N10" s="487">
        <f t="shared" si="8"/>
        <v>0</v>
      </c>
      <c r="O10" s="487">
        <f t="shared" si="9"/>
        <v>0</v>
      </c>
      <c r="P10" s="487">
        <f t="shared" si="10"/>
        <v>0</v>
      </c>
      <c r="Q10" s="487">
        <f t="shared" si="11"/>
        <v>0</v>
      </c>
      <c r="R10" s="487">
        <f t="shared" si="12"/>
        <v>0</v>
      </c>
    </row>
    <row r="11" spans="1:18" s="44" customFormat="1" x14ac:dyDescent="0.3">
      <c r="A11" s="165" t="s">
        <v>18</v>
      </c>
      <c r="B11" s="22"/>
      <c r="C11" s="22"/>
      <c r="D11" s="39">
        <f t="shared" si="6"/>
        <v>0</v>
      </c>
      <c r="E11" s="22"/>
      <c r="F11" s="39">
        <f t="shared" si="7"/>
        <v>0</v>
      </c>
      <c r="G11" s="22"/>
      <c r="H11" s="39">
        <f t="shared" si="0"/>
        <v>0</v>
      </c>
      <c r="I11" s="22"/>
      <c r="J11" s="39">
        <f t="shared" si="0"/>
        <v>0</v>
      </c>
      <c r="K11" s="22"/>
      <c r="L11" s="39">
        <f t="shared" si="1"/>
        <v>0</v>
      </c>
      <c r="M11" s="189"/>
      <c r="N11" s="487">
        <f t="shared" si="8"/>
        <v>0</v>
      </c>
      <c r="O11" s="487">
        <f t="shared" si="9"/>
        <v>0</v>
      </c>
      <c r="P11" s="487">
        <f t="shared" si="10"/>
        <v>0</v>
      </c>
      <c r="Q11" s="487">
        <f t="shared" si="11"/>
        <v>0</v>
      </c>
      <c r="R11" s="487">
        <f t="shared" si="12"/>
        <v>0</v>
      </c>
    </row>
    <row r="12" spans="1:18" s="44" customFormat="1" ht="24" customHeight="1" x14ac:dyDescent="0.3">
      <c r="A12" s="165" t="s">
        <v>19</v>
      </c>
      <c r="B12" s="22"/>
      <c r="C12" s="22"/>
      <c r="D12" s="39">
        <f t="shared" si="6"/>
        <v>0</v>
      </c>
      <c r="E12" s="22"/>
      <c r="F12" s="39">
        <f t="shared" si="7"/>
        <v>0</v>
      </c>
      <c r="G12" s="22"/>
      <c r="H12" s="39">
        <f t="shared" si="0"/>
        <v>0</v>
      </c>
      <c r="I12" s="22"/>
      <c r="J12" s="39">
        <f t="shared" si="0"/>
        <v>0</v>
      </c>
      <c r="K12" s="22"/>
      <c r="L12" s="39">
        <f t="shared" si="1"/>
        <v>0</v>
      </c>
      <c r="M12" s="189"/>
      <c r="N12" s="487">
        <f t="shared" si="8"/>
        <v>0</v>
      </c>
      <c r="O12" s="487">
        <f t="shared" si="9"/>
        <v>0</v>
      </c>
      <c r="P12" s="487">
        <f t="shared" si="10"/>
        <v>0</v>
      </c>
      <c r="Q12" s="487">
        <f t="shared" si="11"/>
        <v>0</v>
      </c>
      <c r="R12" s="487">
        <f t="shared" si="12"/>
        <v>0</v>
      </c>
    </row>
    <row r="13" spans="1:18" s="44" customFormat="1" ht="12" customHeight="1" x14ac:dyDescent="0.3">
      <c r="A13" s="165" t="s">
        <v>20</v>
      </c>
      <c r="B13" s="22"/>
      <c r="C13" s="22"/>
      <c r="D13" s="39">
        <f t="shared" si="6"/>
        <v>0</v>
      </c>
      <c r="E13" s="22"/>
      <c r="F13" s="39">
        <f t="shared" si="7"/>
        <v>0</v>
      </c>
      <c r="G13" s="22"/>
      <c r="H13" s="39">
        <f t="shared" si="0"/>
        <v>0</v>
      </c>
      <c r="I13" s="22"/>
      <c r="J13" s="39">
        <f t="shared" si="0"/>
        <v>0</v>
      </c>
      <c r="K13" s="22"/>
      <c r="L13" s="39">
        <f t="shared" si="1"/>
        <v>0</v>
      </c>
      <c r="M13" s="189"/>
      <c r="N13" s="487">
        <f t="shared" si="8"/>
        <v>0</v>
      </c>
      <c r="O13" s="487">
        <f t="shared" si="9"/>
        <v>0</v>
      </c>
      <c r="P13" s="487">
        <f t="shared" si="10"/>
        <v>0</v>
      </c>
      <c r="Q13" s="487">
        <f t="shared" si="11"/>
        <v>0</v>
      </c>
      <c r="R13" s="487">
        <f t="shared" si="12"/>
        <v>0</v>
      </c>
    </row>
    <row r="14" spans="1:18" s="44" customFormat="1" x14ac:dyDescent="0.3">
      <c r="A14" s="174" t="s">
        <v>21</v>
      </c>
      <c r="B14" s="22"/>
      <c r="C14" s="22"/>
      <c r="D14" s="39">
        <f t="shared" si="6"/>
        <v>0</v>
      </c>
      <c r="E14" s="22"/>
      <c r="F14" s="39">
        <f t="shared" si="7"/>
        <v>0</v>
      </c>
      <c r="G14" s="22"/>
      <c r="H14" s="39">
        <f t="shared" si="0"/>
        <v>0</v>
      </c>
      <c r="I14" s="22"/>
      <c r="J14" s="39">
        <f t="shared" si="0"/>
        <v>0</v>
      </c>
      <c r="K14" s="22"/>
      <c r="L14" s="39">
        <f t="shared" si="1"/>
        <v>0</v>
      </c>
      <c r="M14" s="189"/>
      <c r="N14" s="487">
        <f t="shared" si="8"/>
        <v>0</v>
      </c>
      <c r="O14" s="487">
        <f t="shared" si="9"/>
        <v>0</v>
      </c>
      <c r="P14" s="487">
        <f t="shared" si="10"/>
        <v>0</v>
      </c>
      <c r="Q14" s="487">
        <f t="shared" si="11"/>
        <v>0</v>
      </c>
      <c r="R14" s="487">
        <f t="shared" si="12"/>
        <v>0</v>
      </c>
    </row>
    <row r="15" spans="1:18" s="44" customFormat="1" x14ac:dyDescent="0.3">
      <c r="A15" s="181" t="s">
        <v>29</v>
      </c>
      <c r="B15" s="22"/>
      <c r="C15" s="22"/>
      <c r="D15" s="39">
        <f t="shared" si="6"/>
        <v>0</v>
      </c>
      <c r="E15" s="22"/>
      <c r="F15" s="39">
        <f t="shared" si="7"/>
        <v>0</v>
      </c>
      <c r="G15" s="22"/>
      <c r="H15" s="39">
        <f t="shared" si="0"/>
        <v>0</v>
      </c>
      <c r="I15" s="22"/>
      <c r="J15" s="39">
        <f t="shared" si="0"/>
        <v>0</v>
      </c>
      <c r="K15" s="22"/>
      <c r="L15" s="39">
        <f t="shared" si="1"/>
        <v>0</v>
      </c>
      <c r="M15" s="189"/>
      <c r="N15" s="487">
        <f t="shared" si="8"/>
        <v>0</v>
      </c>
      <c r="O15" s="487">
        <f t="shared" si="9"/>
        <v>0</v>
      </c>
      <c r="P15" s="487">
        <f t="shared" si="10"/>
        <v>0</v>
      </c>
      <c r="Q15" s="487">
        <f t="shared" si="11"/>
        <v>0</v>
      </c>
      <c r="R15" s="487">
        <f t="shared" si="12"/>
        <v>0</v>
      </c>
    </row>
    <row r="16" spans="1:18" s="44" customFormat="1" x14ac:dyDescent="0.3">
      <c r="A16" s="181" t="s">
        <v>62</v>
      </c>
      <c r="B16" s="22"/>
      <c r="C16" s="22"/>
      <c r="D16" s="39">
        <f t="shared" si="6"/>
        <v>0</v>
      </c>
      <c r="E16" s="22"/>
      <c r="F16" s="39">
        <f t="shared" si="7"/>
        <v>0</v>
      </c>
      <c r="G16" s="22"/>
      <c r="H16" s="39">
        <f t="shared" si="0"/>
        <v>0</v>
      </c>
      <c r="I16" s="22"/>
      <c r="J16" s="39">
        <f t="shared" si="0"/>
        <v>0</v>
      </c>
      <c r="K16" s="22"/>
      <c r="L16" s="39">
        <f t="shared" si="1"/>
        <v>0</v>
      </c>
      <c r="M16" s="189"/>
      <c r="N16" s="487">
        <f t="shared" si="8"/>
        <v>0</v>
      </c>
      <c r="O16" s="487">
        <f t="shared" si="9"/>
        <v>0</v>
      </c>
      <c r="P16" s="487">
        <f t="shared" si="10"/>
        <v>0</v>
      </c>
      <c r="Q16" s="487">
        <f t="shared" si="11"/>
        <v>0</v>
      </c>
      <c r="R16" s="487">
        <f t="shared" si="12"/>
        <v>0</v>
      </c>
    </row>
    <row r="17" spans="1:18" s="44" customFormat="1" x14ac:dyDescent="0.3">
      <c r="A17" s="181" t="s">
        <v>63</v>
      </c>
      <c r="B17" s="22"/>
      <c r="C17" s="22"/>
      <c r="D17" s="39">
        <f t="shared" si="6"/>
        <v>0</v>
      </c>
      <c r="E17" s="22"/>
      <c r="F17" s="39">
        <f t="shared" si="7"/>
        <v>0</v>
      </c>
      <c r="G17" s="22"/>
      <c r="H17" s="39">
        <f t="shared" si="0"/>
        <v>0</v>
      </c>
      <c r="I17" s="22"/>
      <c r="J17" s="39">
        <f t="shared" si="0"/>
        <v>0</v>
      </c>
      <c r="K17" s="22"/>
      <c r="L17" s="39">
        <f t="shared" si="1"/>
        <v>0</v>
      </c>
      <c r="M17" s="189"/>
      <c r="N17" s="487">
        <f t="shared" si="8"/>
        <v>0</v>
      </c>
      <c r="O17" s="487">
        <f t="shared" si="9"/>
        <v>0</v>
      </c>
      <c r="P17" s="487">
        <f t="shared" si="10"/>
        <v>0</v>
      </c>
      <c r="Q17" s="487">
        <f t="shared" si="11"/>
        <v>0</v>
      </c>
      <c r="R17" s="487">
        <f t="shared" si="12"/>
        <v>0</v>
      </c>
    </row>
    <row r="18" spans="1:18" s="44" customFormat="1" x14ac:dyDescent="0.3">
      <c r="A18" s="181" t="s">
        <v>64</v>
      </c>
      <c r="B18" s="22"/>
      <c r="C18" s="22"/>
      <c r="D18" s="39">
        <f t="shared" si="6"/>
        <v>0</v>
      </c>
      <c r="E18" s="22"/>
      <c r="F18" s="39">
        <f t="shared" si="7"/>
        <v>0</v>
      </c>
      <c r="G18" s="22"/>
      <c r="H18" s="39">
        <f t="shared" si="0"/>
        <v>0</v>
      </c>
      <c r="I18" s="22"/>
      <c r="J18" s="39">
        <f t="shared" si="0"/>
        <v>0</v>
      </c>
      <c r="K18" s="22"/>
      <c r="L18" s="39">
        <f t="shared" si="1"/>
        <v>0</v>
      </c>
      <c r="M18" s="189"/>
      <c r="N18" s="487">
        <f t="shared" si="8"/>
        <v>0</v>
      </c>
      <c r="O18" s="487">
        <f t="shared" si="9"/>
        <v>0</v>
      </c>
      <c r="P18" s="487">
        <f t="shared" si="10"/>
        <v>0</v>
      </c>
      <c r="Q18" s="487">
        <f t="shared" si="11"/>
        <v>0</v>
      </c>
      <c r="R18" s="487">
        <f t="shared" si="12"/>
        <v>0</v>
      </c>
    </row>
    <row r="19" spans="1:18" s="44" customFormat="1" x14ac:dyDescent="0.3">
      <c r="A19" s="181" t="s">
        <v>65</v>
      </c>
      <c r="B19" s="22"/>
      <c r="C19" s="22"/>
      <c r="D19" s="39">
        <f t="shared" si="6"/>
        <v>0</v>
      </c>
      <c r="E19" s="22"/>
      <c r="F19" s="39">
        <f t="shared" si="7"/>
        <v>0</v>
      </c>
      <c r="G19" s="22"/>
      <c r="H19" s="39">
        <f t="shared" si="0"/>
        <v>0</v>
      </c>
      <c r="I19" s="22"/>
      <c r="J19" s="39">
        <f t="shared" si="0"/>
        <v>0</v>
      </c>
      <c r="K19" s="22"/>
      <c r="L19" s="39">
        <f t="shared" si="1"/>
        <v>0</v>
      </c>
      <c r="M19" s="189"/>
      <c r="N19" s="487">
        <f t="shared" si="8"/>
        <v>0</v>
      </c>
      <c r="O19" s="487">
        <f t="shared" si="9"/>
        <v>0</v>
      </c>
      <c r="P19" s="487">
        <f t="shared" si="10"/>
        <v>0</v>
      </c>
      <c r="Q19" s="487">
        <f t="shared" si="11"/>
        <v>0</v>
      </c>
      <c r="R19" s="487">
        <f t="shared" si="12"/>
        <v>0</v>
      </c>
    </row>
    <row r="20" spans="1:18" s="44" customFormat="1" ht="15" x14ac:dyDescent="0.3">
      <c r="A20" s="163" t="s">
        <v>30</v>
      </c>
      <c r="B20" s="39">
        <f>SUM(B21:B27)</f>
        <v>0</v>
      </c>
      <c r="C20" s="39">
        <f>SUM(C21:C27)</f>
        <v>0</v>
      </c>
      <c r="D20" s="39">
        <f t="shared" si="6"/>
        <v>0</v>
      </c>
      <c r="E20" s="39">
        <f>SUM(E21:E27)</f>
        <v>0</v>
      </c>
      <c r="F20" s="39">
        <f t="shared" si="7"/>
        <v>0</v>
      </c>
      <c r="G20" s="39">
        <f>SUM(G21:G27)</f>
        <v>0</v>
      </c>
      <c r="H20" s="39">
        <f t="shared" si="0"/>
        <v>0</v>
      </c>
      <c r="I20" s="39">
        <f>SUM(I21:I27)</f>
        <v>0</v>
      </c>
      <c r="J20" s="39">
        <f t="shared" si="0"/>
        <v>0</v>
      </c>
      <c r="K20" s="39">
        <f>SUM(K21:K27)</f>
        <v>0</v>
      </c>
      <c r="L20" s="39">
        <f t="shared" si="1"/>
        <v>0</v>
      </c>
      <c r="M20" s="554" t="s">
        <v>856</v>
      </c>
      <c r="N20" s="487">
        <f t="shared" si="8"/>
        <v>0</v>
      </c>
      <c r="O20" s="487">
        <f t="shared" si="9"/>
        <v>0</v>
      </c>
      <c r="P20" s="487">
        <f t="shared" si="10"/>
        <v>0</v>
      </c>
      <c r="Q20" s="487">
        <f t="shared" si="11"/>
        <v>0</v>
      </c>
      <c r="R20" s="487">
        <f t="shared" si="12"/>
        <v>0</v>
      </c>
    </row>
    <row r="21" spans="1:18" s="44" customFormat="1" x14ac:dyDescent="0.3">
      <c r="A21" s="165" t="s">
        <v>403</v>
      </c>
      <c r="B21" s="22"/>
      <c r="C21" s="22"/>
      <c r="D21" s="39">
        <f t="shared" si="6"/>
        <v>0</v>
      </c>
      <c r="E21" s="22"/>
      <c r="F21" s="39">
        <f t="shared" si="7"/>
        <v>0</v>
      </c>
      <c r="G21" s="22"/>
      <c r="H21" s="39">
        <f t="shared" si="0"/>
        <v>0</v>
      </c>
      <c r="I21" s="22"/>
      <c r="J21" s="39">
        <f t="shared" si="0"/>
        <v>0</v>
      </c>
      <c r="K21" s="22"/>
      <c r="L21" s="39">
        <f t="shared" si="1"/>
        <v>0</v>
      </c>
      <c r="M21" s="189"/>
      <c r="N21" s="487">
        <f t="shared" si="8"/>
        <v>0</v>
      </c>
      <c r="O21" s="487">
        <f t="shared" si="9"/>
        <v>0</v>
      </c>
      <c r="P21" s="487">
        <f t="shared" si="10"/>
        <v>0</v>
      </c>
      <c r="Q21" s="487">
        <f t="shared" si="11"/>
        <v>0</v>
      </c>
      <c r="R21" s="487">
        <f t="shared" si="12"/>
        <v>0</v>
      </c>
    </row>
    <row r="22" spans="1:18" s="44" customFormat="1" x14ac:dyDescent="0.3">
      <c r="A22" s="165" t="s">
        <v>404</v>
      </c>
      <c r="B22" s="22"/>
      <c r="C22" s="22"/>
      <c r="D22" s="39">
        <f t="shared" si="6"/>
        <v>0</v>
      </c>
      <c r="E22" s="22"/>
      <c r="F22" s="39">
        <f t="shared" si="7"/>
        <v>0</v>
      </c>
      <c r="G22" s="22"/>
      <c r="H22" s="39">
        <f t="shared" si="0"/>
        <v>0</v>
      </c>
      <c r="I22" s="22"/>
      <c r="J22" s="39">
        <f t="shared" si="0"/>
        <v>0</v>
      </c>
      <c r="K22" s="22"/>
      <c r="L22" s="39">
        <f t="shared" si="1"/>
        <v>0</v>
      </c>
      <c r="M22" s="189"/>
      <c r="N22" s="487">
        <f t="shared" si="8"/>
        <v>0</v>
      </c>
      <c r="O22" s="487">
        <f t="shared" si="9"/>
        <v>0</v>
      </c>
      <c r="P22" s="487">
        <f t="shared" si="10"/>
        <v>0</v>
      </c>
      <c r="Q22" s="487">
        <f t="shared" si="11"/>
        <v>0</v>
      </c>
      <c r="R22" s="487">
        <f t="shared" si="12"/>
        <v>0</v>
      </c>
    </row>
    <row r="23" spans="1:18" s="44" customFormat="1" x14ac:dyDescent="0.3">
      <c r="A23" s="165" t="s">
        <v>405</v>
      </c>
      <c r="B23" s="22"/>
      <c r="C23" s="22"/>
      <c r="D23" s="39">
        <f t="shared" si="6"/>
        <v>0</v>
      </c>
      <c r="E23" s="22"/>
      <c r="F23" s="39">
        <f t="shared" si="7"/>
        <v>0</v>
      </c>
      <c r="G23" s="22"/>
      <c r="H23" s="39">
        <f t="shared" si="0"/>
        <v>0</v>
      </c>
      <c r="I23" s="22"/>
      <c r="J23" s="39">
        <f t="shared" si="0"/>
        <v>0</v>
      </c>
      <c r="K23" s="22"/>
      <c r="L23" s="39">
        <f t="shared" si="1"/>
        <v>0</v>
      </c>
      <c r="M23" s="189"/>
      <c r="N23" s="487">
        <f t="shared" si="8"/>
        <v>0</v>
      </c>
      <c r="O23" s="487">
        <f t="shared" si="9"/>
        <v>0</v>
      </c>
      <c r="P23" s="487">
        <f t="shared" si="10"/>
        <v>0</v>
      </c>
      <c r="Q23" s="487">
        <f t="shared" si="11"/>
        <v>0</v>
      </c>
      <c r="R23" s="487">
        <f t="shared" si="12"/>
        <v>0</v>
      </c>
    </row>
    <row r="24" spans="1:18" s="44" customFormat="1" x14ac:dyDescent="0.3">
      <c r="A24" s="165" t="s">
        <v>406</v>
      </c>
      <c r="B24" s="22"/>
      <c r="C24" s="22"/>
      <c r="D24" s="39">
        <f t="shared" si="6"/>
        <v>0</v>
      </c>
      <c r="E24" s="22"/>
      <c r="F24" s="39">
        <f t="shared" si="7"/>
        <v>0</v>
      </c>
      <c r="G24" s="22"/>
      <c r="H24" s="39">
        <f t="shared" si="0"/>
        <v>0</v>
      </c>
      <c r="I24" s="22"/>
      <c r="J24" s="39">
        <f t="shared" si="0"/>
        <v>0</v>
      </c>
      <c r="K24" s="22"/>
      <c r="L24" s="39">
        <f t="shared" si="1"/>
        <v>0</v>
      </c>
      <c r="M24" s="189"/>
      <c r="N24" s="487">
        <f t="shared" si="8"/>
        <v>0</v>
      </c>
      <c r="O24" s="487">
        <f t="shared" si="9"/>
        <v>0</v>
      </c>
      <c r="P24" s="487">
        <f t="shared" si="10"/>
        <v>0</v>
      </c>
      <c r="Q24" s="487">
        <f t="shared" si="11"/>
        <v>0</v>
      </c>
      <c r="R24" s="487">
        <f t="shared" si="12"/>
        <v>0</v>
      </c>
    </row>
    <row r="25" spans="1:18" s="44" customFormat="1" x14ac:dyDescent="0.3">
      <c r="A25" s="165" t="s">
        <v>664</v>
      </c>
      <c r="B25" s="22"/>
      <c r="C25" s="22"/>
      <c r="D25" s="39">
        <f t="shared" si="6"/>
        <v>0</v>
      </c>
      <c r="E25" s="22"/>
      <c r="F25" s="39">
        <f t="shared" si="7"/>
        <v>0</v>
      </c>
      <c r="G25" s="22"/>
      <c r="H25" s="39">
        <f t="shared" si="0"/>
        <v>0</v>
      </c>
      <c r="I25" s="22"/>
      <c r="J25" s="39">
        <f t="shared" si="0"/>
        <v>0</v>
      </c>
      <c r="K25" s="22"/>
      <c r="L25" s="39">
        <f t="shared" si="1"/>
        <v>0</v>
      </c>
      <c r="M25" s="189"/>
      <c r="N25" s="487">
        <f t="shared" si="8"/>
        <v>0</v>
      </c>
      <c r="O25" s="487">
        <f t="shared" si="9"/>
        <v>0</v>
      </c>
      <c r="P25" s="487">
        <f t="shared" si="10"/>
        <v>0</v>
      </c>
      <c r="Q25" s="487">
        <f t="shared" si="11"/>
        <v>0</v>
      </c>
      <c r="R25" s="487">
        <f t="shared" si="12"/>
        <v>0</v>
      </c>
    </row>
    <row r="26" spans="1:18" s="44" customFormat="1" x14ac:dyDescent="0.3">
      <c r="A26" s="165" t="s">
        <v>665</v>
      </c>
      <c r="B26" s="22"/>
      <c r="C26" s="22"/>
      <c r="D26" s="39">
        <f t="shared" ref="D26" si="13">B26-C26</f>
        <v>0</v>
      </c>
      <c r="E26" s="22"/>
      <c r="F26" s="39">
        <f t="shared" ref="F26" si="14">C26-E26</f>
        <v>0</v>
      </c>
      <c r="G26" s="22"/>
      <c r="H26" s="39">
        <f t="shared" ref="H26" si="15">E26-G26</f>
        <v>0</v>
      </c>
      <c r="I26" s="22"/>
      <c r="J26" s="39">
        <f t="shared" ref="J26" si="16">G26-I26</f>
        <v>0</v>
      </c>
      <c r="K26" s="22"/>
      <c r="L26" s="39">
        <f t="shared" si="1"/>
        <v>0</v>
      </c>
      <c r="M26" s="189"/>
      <c r="N26" s="487">
        <f t="shared" si="8"/>
        <v>0</v>
      </c>
      <c r="O26" s="487">
        <f t="shared" si="9"/>
        <v>0</v>
      </c>
      <c r="P26" s="487">
        <f t="shared" si="10"/>
        <v>0</v>
      </c>
      <c r="Q26" s="487">
        <f t="shared" si="11"/>
        <v>0</v>
      </c>
      <c r="R26" s="487">
        <f t="shared" si="12"/>
        <v>0</v>
      </c>
    </row>
    <row r="27" spans="1:18" s="44" customFormat="1" ht="12" customHeight="1" x14ac:dyDescent="0.3">
      <c r="A27" s="165" t="s">
        <v>407</v>
      </c>
      <c r="B27" s="22"/>
      <c r="C27" s="22"/>
      <c r="D27" s="39">
        <f t="shared" si="6"/>
        <v>0</v>
      </c>
      <c r="E27" s="22"/>
      <c r="F27" s="39">
        <f t="shared" si="7"/>
        <v>0</v>
      </c>
      <c r="G27" s="22"/>
      <c r="H27" s="39">
        <f t="shared" si="0"/>
        <v>0</v>
      </c>
      <c r="I27" s="22"/>
      <c r="J27" s="39">
        <f t="shared" si="0"/>
        <v>0</v>
      </c>
      <c r="K27" s="22"/>
      <c r="L27" s="39">
        <f t="shared" si="1"/>
        <v>0</v>
      </c>
      <c r="M27" s="189"/>
      <c r="N27" s="487">
        <f t="shared" si="8"/>
        <v>0</v>
      </c>
      <c r="O27" s="487">
        <f t="shared" si="9"/>
        <v>0</v>
      </c>
      <c r="P27" s="487">
        <f t="shared" si="10"/>
        <v>0</v>
      </c>
      <c r="Q27" s="487">
        <f t="shared" si="11"/>
        <v>0</v>
      </c>
      <c r="R27" s="487">
        <f t="shared" si="12"/>
        <v>0</v>
      </c>
    </row>
    <row r="28" spans="1:18" s="44" customFormat="1" ht="15" x14ac:dyDescent="0.3">
      <c r="A28" s="164" t="s">
        <v>31</v>
      </c>
      <c r="B28" s="22"/>
      <c r="C28" s="22"/>
      <c r="D28" s="39">
        <f>B28-C28</f>
        <v>0</v>
      </c>
      <c r="E28" s="22"/>
      <c r="F28" s="39">
        <f>C28-E28</f>
        <v>0</v>
      </c>
      <c r="G28" s="22"/>
      <c r="H28" s="39">
        <f>E28-G28</f>
        <v>0</v>
      </c>
      <c r="I28" s="22"/>
      <c r="J28" s="39">
        <f>G28-I28</f>
        <v>0</v>
      </c>
      <c r="K28" s="22"/>
      <c r="L28" s="39">
        <f>I28-K28</f>
        <v>0</v>
      </c>
      <c r="M28" s="554" t="s">
        <v>858</v>
      </c>
      <c r="N28" s="487">
        <f t="shared" si="8"/>
        <v>0</v>
      </c>
      <c r="O28" s="487">
        <f t="shared" si="9"/>
        <v>0</v>
      </c>
      <c r="P28" s="487">
        <f t="shared" si="10"/>
        <v>0</v>
      </c>
      <c r="Q28" s="487">
        <f t="shared" si="11"/>
        <v>0</v>
      </c>
      <c r="R28" s="487">
        <f t="shared" si="12"/>
        <v>0</v>
      </c>
    </row>
    <row r="29" spans="1:18" s="44" customFormat="1" ht="15" x14ac:dyDescent="0.3">
      <c r="A29" s="164" t="s">
        <v>32</v>
      </c>
      <c r="B29" s="39">
        <f>SUM(B30:B31)</f>
        <v>0</v>
      </c>
      <c r="C29" s="39">
        <f>SUM(C30:C31)</f>
        <v>0</v>
      </c>
      <c r="D29" s="39">
        <f t="shared" si="6"/>
        <v>0</v>
      </c>
      <c r="E29" s="39">
        <f>SUM(E30:E31)</f>
        <v>0</v>
      </c>
      <c r="F29" s="39">
        <f t="shared" si="7"/>
        <v>0</v>
      </c>
      <c r="G29" s="39">
        <f>SUM(G30:G31)</f>
        <v>0</v>
      </c>
      <c r="H29" s="39">
        <f t="shared" si="0"/>
        <v>0</v>
      </c>
      <c r="I29" s="39">
        <f>SUM(I30:I31)</f>
        <v>0</v>
      </c>
      <c r="J29" s="39">
        <f t="shared" si="0"/>
        <v>0</v>
      </c>
      <c r="K29" s="39">
        <f>SUM(K30:K31)</f>
        <v>0</v>
      </c>
      <c r="L29" s="39">
        <f t="shared" ref="L29:L31" si="17">I29-K29</f>
        <v>0</v>
      </c>
      <c r="M29" s="554" t="s">
        <v>860</v>
      </c>
      <c r="N29" s="487">
        <f t="shared" si="8"/>
        <v>0</v>
      </c>
      <c r="O29" s="487">
        <f t="shared" si="9"/>
        <v>0</v>
      </c>
      <c r="P29" s="487">
        <f t="shared" si="10"/>
        <v>0</v>
      </c>
      <c r="Q29" s="487">
        <f t="shared" si="11"/>
        <v>0</v>
      </c>
      <c r="R29" s="487">
        <f t="shared" si="12"/>
        <v>0</v>
      </c>
    </row>
    <row r="30" spans="1:18" s="44" customFormat="1" x14ac:dyDescent="0.3">
      <c r="A30" s="165" t="s">
        <v>22</v>
      </c>
      <c r="B30" s="22"/>
      <c r="C30" s="22"/>
      <c r="D30" s="39">
        <f t="shared" si="6"/>
        <v>0</v>
      </c>
      <c r="E30" s="22"/>
      <c r="F30" s="39">
        <f t="shared" si="7"/>
        <v>0</v>
      </c>
      <c r="G30" s="22"/>
      <c r="H30" s="39">
        <f t="shared" si="0"/>
        <v>0</v>
      </c>
      <c r="I30" s="22"/>
      <c r="J30" s="39">
        <f t="shared" si="0"/>
        <v>0</v>
      </c>
      <c r="K30" s="22"/>
      <c r="L30" s="39">
        <f t="shared" si="17"/>
        <v>0</v>
      </c>
      <c r="M30" s="189"/>
      <c r="N30" s="487">
        <f t="shared" si="8"/>
        <v>0</v>
      </c>
      <c r="O30" s="487">
        <f t="shared" si="9"/>
        <v>0</v>
      </c>
      <c r="P30" s="487">
        <f t="shared" si="10"/>
        <v>0</v>
      </c>
      <c r="Q30" s="487">
        <f t="shared" si="11"/>
        <v>0</v>
      </c>
      <c r="R30" s="487">
        <f t="shared" si="12"/>
        <v>0</v>
      </c>
    </row>
    <row r="31" spans="1:18" s="44" customFormat="1" x14ac:dyDescent="0.3">
      <c r="A31" s="165" t="s">
        <v>23</v>
      </c>
      <c r="B31" s="22"/>
      <c r="C31" s="22"/>
      <c r="D31" s="39">
        <f t="shared" si="6"/>
        <v>0</v>
      </c>
      <c r="E31" s="22"/>
      <c r="F31" s="39">
        <f t="shared" si="7"/>
        <v>0</v>
      </c>
      <c r="G31" s="22"/>
      <c r="H31" s="39">
        <f t="shared" si="0"/>
        <v>0</v>
      </c>
      <c r="I31" s="22"/>
      <c r="J31" s="39">
        <f t="shared" si="0"/>
        <v>0</v>
      </c>
      <c r="K31" s="22"/>
      <c r="L31" s="39">
        <f t="shared" si="17"/>
        <v>0</v>
      </c>
      <c r="M31" s="189"/>
      <c r="N31" s="487">
        <f t="shared" si="8"/>
        <v>0</v>
      </c>
      <c r="O31" s="487">
        <f t="shared" si="9"/>
        <v>0</v>
      </c>
      <c r="P31" s="487">
        <f t="shared" si="10"/>
        <v>0</v>
      </c>
      <c r="Q31" s="487">
        <f t="shared" si="11"/>
        <v>0</v>
      </c>
      <c r="R31" s="487">
        <f t="shared" si="12"/>
        <v>0</v>
      </c>
    </row>
    <row r="32" spans="1:18" s="44" customFormat="1" ht="15" x14ac:dyDescent="0.3">
      <c r="A32" s="166" t="s">
        <v>24</v>
      </c>
      <c r="B32" s="22"/>
      <c r="C32" s="22"/>
      <c r="D32" s="39">
        <f>B32-C32</f>
        <v>0</v>
      </c>
      <c r="E32" s="22"/>
      <c r="F32" s="39">
        <f>C32-E32</f>
        <v>0</v>
      </c>
      <c r="G32" s="22"/>
      <c r="H32" s="39">
        <f>E32-G32</f>
        <v>0</v>
      </c>
      <c r="I32" s="22"/>
      <c r="J32" s="39">
        <f>G32-I32</f>
        <v>0</v>
      </c>
      <c r="K32" s="22"/>
      <c r="L32" s="39">
        <f>I32-K32</f>
        <v>0</v>
      </c>
      <c r="M32" s="554" t="s">
        <v>862</v>
      </c>
      <c r="N32" s="487">
        <f t="shared" si="8"/>
        <v>0</v>
      </c>
      <c r="O32" s="487">
        <f t="shared" si="9"/>
        <v>0</v>
      </c>
      <c r="P32" s="487">
        <f t="shared" si="10"/>
        <v>0</v>
      </c>
      <c r="Q32" s="487">
        <f t="shared" si="11"/>
        <v>0</v>
      </c>
      <c r="R32" s="487">
        <f t="shared" si="12"/>
        <v>0</v>
      </c>
    </row>
    <row r="33" spans="1:18" s="44" customFormat="1" x14ac:dyDescent="0.3">
      <c r="A33" s="167" t="s">
        <v>243</v>
      </c>
      <c r="B33" s="22"/>
      <c r="C33" s="22"/>
      <c r="D33" s="39">
        <f t="shared" si="6"/>
        <v>0</v>
      </c>
      <c r="E33" s="22"/>
      <c r="F33" s="39">
        <f t="shared" si="7"/>
        <v>0</v>
      </c>
      <c r="G33" s="22"/>
      <c r="H33" s="39">
        <f t="shared" si="0"/>
        <v>0</v>
      </c>
      <c r="I33" s="22"/>
      <c r="J33" s="39">
        <f t="shared" si="0"/>
        <v>0</v>
      </c>
      <c r="K33" s="22"/>
      <c r="L33" s="39">
        <f t="shared" ref="L33:L43" si="18">I33-K33</f>
        <v>0</v>
      </c>
      <c r="M33" s="189"/>
      <c r="N33" s="487">
        <f t="shared" si="8"/>
        <v>0</v>
      </c>
      <c r="O33" s="487">
        <f t="shared" si="9"/>
        <v>0</v>
      </c>
      <c r="P33" s="487">
        <f t="shared" si="10"/>
        <v>0</v>
      </c>
      <c r="Q33" s="487">
        <f t="shared" si="11"/>
        <v>0</v>
      </c>
      <c r="R33" s="487">
        <f t="shared" si="12"/>
        <v>0</v>
      </c>
    </row>
    <row r="34" spans="1:18" s="44" customFormat="1" x14ac:dyDescent="0.3">
      <c r="A34" s="167" t="s">
        <v>408</v>
      </c>
      <c r="B34" s="22"/>
      <c r="C34" s="22"/>
      <c r="D34" s="39">
        <f t="shared" si="6"/>
        <v>0</v>
      </c>
      <c r="E34" s="22"/>
      <c r="F34" s="39">
        <f t="shared" si="7"/>
        <v>0</v>
      </c>
      <c r="G34" s="22"/>
      <c r="H34" s="39">
        <f t="shared" si="0"/>
        <v>0</v>
      </c>
      <c r="I34" s="22"/>
      <c r="J34" s="39">
        <f t="shared" si="0"/>
        <v>0</v>
      </c>
      <c r="K34" s="22"/>
      <c r="L34" s="39">
        <f t="shared" si="18"/>
        <v>0</v>
      </c>
      <c r="M34" s="189"/>
      <c r="N34" s="487">
        <f t="shared" si="8"/>
        <v>0</v>
      </c>
      <c r="O34" s="487">
        <f t="shared" si="9"/>
        <v>0</v>
      </c>
      <c r="P34" s="487">
        <f t="shared" si="10"/>
        <v>0</v>
      </c>
      <c r="Q34" s="487">
        <f t="shared" si="11"/>
        <v>0</v>
      </c>
      <c r="R34" s="487">
        <f t="shared" si="12"/>
        <v>0</v>
      </c>
    </row>
    <row r="35" spans="1:18" s="44" customFormat="1" x14ac:dyDescent="0.3">
      <c r="A35" s="167" t="s">
        <v>398</v>
      </c>
      <c r="B35" s="22"/>
      <c r="C35" s="22"/>
      <c r="D35" s="39">
        <f t="shared" si="6"/>
        <v>0</v>
      </c>
      <c r="E35" s="22"/>
      <c r="F35" s="39">
        <f t="shared" si="7"/>
        <v>0</v>
      </c>
      <c r="G35" s="22"/>
      <c r="H35" s="39">
        <f t="shared" si="0"/>
        <v>0</v>
      </c>
      <c r="I35" s="22"/>
      <c r="J35" s="39">
        <f t="shared" si="0"/>
        <v>0</v>
      </c>
      <c r="K35" s="22"/>
      <c r="L35" s="39">
        <f t="shared" si="18"/>
        <v>0</v>
      </c>
      <c r="M35" s="189"/>
      <c r="N35" s="487">
        <f t="shared" si="8"/>
        <v>0</v>
      </c>
      <c r="O35" s="487">
        <f t="shared" si="9"/>
        <v>0</v>
      </c>
      <c r="P35" s="487">
        <f t="shared" si="10"/>
        <v>0</v>
      </c>
      <c r="Q35" s="487">
        <f t="shared" si="11"/>
        <v>0</v>
      </c>
      <c r="R35" s="487">
        <f t="shared" si="12"/>
        <v>0</v>
      </c>
    </row>
    <row r="36" spans="1:18" s="44" customFormat="1" x14ac:dyDescent="0.3">
      <c r="A36" s="168" t="s">
        <v>611</v>
      </c>
      <c r="B36" s="39">
        <f>SUM(B6:B7,B20,B28:B29,B32:B35)</f>
        <v>0</v>
      </c>
      <c r="C36" s="39">
        <f>SUM(C6:C7,C20,C28:C29,C32:C35)</f>
        <v>0</v>
      </c>
      <c r="D36" s="39">
        <f t="shared" si="6"/>
        <v>0</v>
      </c>
      <c r="E36" s="39">
        <f>SUM(E6:E7,E20,E28:E29,E32:E35)</f>
        <v>0</v>
      </c>
      <c r="F36" s="39">
        <f t="shared" si="7"/>
        <v>0</v>
      </c>
      <c r="G36" s="39">
        <f>SUM(G6:G7,G20,G28:G29,G32:G35)</f>
        <v>0</v>
      </c>
      <c r="H36" s="39">
        <f t="shared" si="0"/>
        <v>0</v>
      </c>
      <c r="I36" s="39">
        <f>SUM(I6:I7,I20,I28:I29,I32:I35)</f>
        <v>0</v>
      </c>
      <c r="J36" s="39">
        <f t="shared" si="0"/>
        <v>0</v>
      </c>
      <c r="K36" s="39">
        <f>SUM(K6:K7,K20,K28:K29,K32:K35)</f>
        <v>0</v>
      </c>
      <c r="L36" s="39">
        <f t="shared" si="18"/>
        <v>0</v>
      </c>
      <c r="M36" s="189"/>
      <c r="N36" s="487">
        <f t="shared" si="8"/>
        <v>0</v>
      </c>
      <c r="O36" s="487">
        <f t="shared" si="9"/>
        <v>0</v>
      </c>
      <c r="P36" s="487">
        <f t="shared" si="10"/>
        <v>0</v>
      </c>
      <c r="Q36" s="487">
        <f t="shared" si="11"/>
        <v>0</v>
      </c>
      <c r="R36" s="487">
        <f t="shared" si="12"/>
        <v>0</v>
      </c>
    </row>
    <row r="37" spans="1:18" s="44" customFormat="1" x14ac:dyDescent="0.3">
      <c r="A37" s="169" t="s">
        <v>399</v>
      </c>
      <c r="B37" s="22"/>
      <c r="C37" s="22"/>
      <c r="D37" s="39">
        <f t="shared" si="6"/>
        <v>0</v>
      </c>
      <c r="E37" s="22"/>
      <c r="F37" s="39">
        <f t="shared" si="7"/>
        <v>0</v>
      </c>
      <c r="G37" s="22"/>
      <c r="H37" s="39">
        <f t="shared" si="0"/>
        <v>0</v>
      </c>
      <c r="I37" s="22"/>
      <c r="J37" s="39">
        <f t="shared" si="0"/>
        <v>0</v>
      </c>
      <c r="K37" s="22"/>
      <c r="L37" s="39">
        <f t="shared" si="18"/>
        <v>0</v>
      </c>
      <c r="M37" s="189"/>
      <c r="N37" s="487">
        <f t="shared" si="8"/>
        <v>0</v>
      </c>
      <c r="O37" s="487">
        <f t="shared" si="9"/>
        <v>0</v>
      </c>
      <c r="P37" s="487">
        <f t="shared" si="10"/>
        <v>0</v>
      </c>
      <c r="Q37" s="487">
        <f t="shared" si="11"/>
        <v>0</v>
      </c>
      <c r="R37" s="487">
        <f t="shared" si="12"/>
        <v>0</v>
      </c>
    </row>
    <row r="38" spans="1:18" s="44" customFormat="1" ht="27" x14ac:dyDescent="0.3">
      <c r="A38" s="169" t="s">
        <v>400</v>
      </c>
      <c r="B38" s="22"/>
      <c r="C38" s="22"/>
      <c r="D38" s="39">
        <f t="shared" ref="D38:D43" si="19">B38-C38</f>
        <v>0</v>
      </c>
      <c r="E38" s="22"/>
      <c r="F38" s="39">
        <f t="shared" ref="F38:F43" si="20">C38-E38</f>
        <v>0</v>
      </c>
      <c r="G38" s="22"/>
      <c r="H38" s="39">
        <f t="shared" ref="H38:H43" si="21">E38-G38</f>
        <v>0</v>
      </c>
      <c r="I38" s="22"/>
      <c r="J38" s="39">
        <f t="shared" ref="J38:J43" si="22">G38-I38</f>
        <v>0</v>
      </c>
      <c r="K38" s="22"/>
      <c r="L38" s="39">
        <f t="shared" si="18"/>
        <v>0</v>
      </c>
      <c r="M38" s="189"/>
      <c r="N38" s="487">
        <f t="shared" si="8"/>
        <v>0</v>
      </c>
      <c r="O38" s="487">
        <f t="shared" si="9"/>
        <v>0</v>
      </c>
      <c r="P38" s="487">
        <f t="shared" si="10"/>
        <v>0</v>
      </c>
      <c r="Q38" s="487">
        <f t="shared" si="11"/>
        <v>0</v>
      </c>
      <c r="R38" s="487">
        <f t="shared" si="12"/>
        <v>0</v>
      </c>
    </row>
    <row r="39" spans="1:18" s="44" customFormat="1" x14ac:dyDescent="0.3">
      <c r="A39" s="170" t="s">
        <v>401</v>
      </c>
      <c r="B39" s="22"/>
      <c r="C39" s="22"/>
      <c r="D39" s="39">
        <f t="shared" si="19"/>
        <v>0</v>
      </c>
      <c r="E39" s="22"/>
      <c r="F39" s="39">
        <f t="shared" si="20"/>
        <v>0</v>
      </c>
      <c r="G39" s="22"/>
      <c r="H39" s="39">
        <f t="shared" si="21"/>
        <v>0</v>
      </c>
      <c r="I39" s="22"/>
      <c r="J39" s="39">
        <f t="shared" si="22"/>
        <v>0</v>
      </c>
      <c r="K39" s="22"/>
      <c r="L39" s="39">
        <f t="shared" si="18"/>
        <v>0</v>
      </c>
      <c r="M39" s="189"/>
      <c r="N39" s="487">
        <f t="shared" si="8"/>
        <v>0</v>
      </c>
      <c r="O39" s="487">
        <f t="shared" si="9"/>
        <v>0</v>
      </c>
      <c r="P39" s="487">
        <f t="shared" si="10"/>
        <v>0</v>
      </c>
      <c r="Q39" s="487">
        <f t="shared" si="11"/>
        <v>0</v>
      </c>
      <c r="R39" s="487">
        <f t="shared" si="12"/>
        <v>0</v>
      </c>
    </row>
    <row r="40" spans="1:18" s="44" customFormat="1" ht="27" x14ac:dyDescent="0.3">
      <c r="A40" s="164" t="s">
        <v>25</v>
      </c>
      <c r="B40" s="22"/>
      <c r="C40" s="22"/>
      <c r="D40" s="39">
        <f t="shared" si="19"/>
        <v>0</v>
      </c>
      <c r="E40" s="22"/>
      <c r="F40" s="39">
        <f t="shared" si="20"/>
        <v>0</v>
      </c>
      <c r="G40" s="22"/>
      <c r="H40" s="39">
        <f t="shared" si="21"/>
        <v>0</v>
      </c>
      <c r="I40" s="22"/>
      <c r="J40" s="39">
        <f t="shared" si="22"/>
        <v>0</v>
      </c>
      <c r="K40" s="22"/>
      <c r="L40" s="39">
        <f t="shared" si="18"/>
        <v>0</v>
      </c>
      <c r="M40" s="189"/>
      <c r="N40" s="487">
        <f t="shared" si="8"/>
        <v>0</v>
      </c>
      <c r="O40" s="487">
        <f t="shared" si="9"/>
        <v>0</v>
      </c>
      <c r="P40" s="487">
        <f t="shared" si="10"/>
        <v>0</v>
      </c>
      <c r="Q40" s="487">
        <f t="shared" si="11"/>
        <v>0</v>
      </c>
      <c r="R40" s="487">
        <f t="shared" si="12"/>
        <v>0</v>
      </c>
    </row>
    <row r="41" spans="1:18" s="44" customFormat="1" x14ac:dyDescent="0.3">
      <c r="A41" s="167" t="s">
        <v>402</v>
      </c>
      <c r="B41" s="22"/>
      <c r="C41" s="22"/>
      <c r="D41" s="39">
        <f t="shared" si="19"/>
        <v>0</v>
      </c>
      <c r="E41" s="22"/>
      <c r="F41" s="39">
        <f t="shared" si="20"/>
        <v>0</v>
      </c>
      <c r="G41" s="22"/>
      <c r="H41" s="39">
        <f t="shared" si="21"/>
        <v>0</v>
      </c>
      <c r="I41" s="22"/>
      <c r="J41" s="39">
        <f t="shared" si="22"/>
        <v>0</v>
      </c>
      <c r="K41" s="22"/>
      <c r="L41" s="39">
        <f t="shared" si="18"/>
        <v>0</v>
      </c>
      <c r="M41" s="189"/>
      <c r="N41" s="487">
        <f t="shared" si="8"/>
        <v>0</v>
      </c>
      <c r="O41" s="487">
        <f t="shared" si="9"/>
        <v>0</v>
      </c>
      <c r="P41" s="487">
        <f t="shared" si="10"/>
        <v>0</v>
      </c>
      <c r="Q41" s="487">
        <f t="shared" si="11"/>
        <v>0</v>
      </c>
      <c r="R41" s="487">
        <f t="shared" si="12"/>
        <v>0</v>
      </c>
    </row>
    <row r="42" spans="1:18" s="44" customFormat="1" x14ac:dyDescent="0.3">
      <c r="A42" s="164" t="s">
        <v>26</v>
      </c>
      <c r="B42" s="22"/>
      <c r="C42" s="22"/>
      <c r="D42" s="39">
        <f t="shared" si="19"/>
        <v>0</v>
      </c>
      <c r="E42" s="22"/>
      <c r="F42" s="39">
        <f t="shared" si="20"/>
        <v>0</v>
      </c>
      <c r="G42" s="22"/>
      <c r="H42" s="39">
        <f t="shared" si="21"/>
        <v>0</v>
      </c>
      <c r="I42" s="22"/>
      <c r="J42" s="39">
        <f t="shared" si="22"/>
        <v>0</v>
      </c>
      <c r="K42" s="22"/>
      <c r="L42" s="39">
        <f t="shared" si="18"/>
        <v>0</v>
      </c>
      <c r="M42" s="189"/>
      <c r="N42" s="487">
        <f t="shared" si="8"/>
        <v>0</v>
      </c>
      <c r="O42" s="487">
        <f t="shared" si="9"/>
        <v>0</v>
      </c>
      <c r="P42" s="487">
        <f t="shared" si="10"/>
        <v>0</v>
      </c>
      <c r="Q42" s="487">
        <f t="shared" si="11"/>
        <v>0</v>
      </c>
      <c r="R42" s="487">
        <f t="shared" si="12"/>
        <v>0</v>
      </c>
    </row>
    <row r="43" spans="1:18" s="44" customFormat="1" x14ac:dyDescent="0.3">
      <c r="A43" s="168" t="s">
        <v>612</v>
      </c>
      <c r="B43" s="39">
        <f>SUM(B37:B42)</f>
        <v>0</v>
      </c>
      <c r="C43" s="39">
        <f>SUM(C37:C42)</f>
        <v>0</v>
      </c>
      <c r="D43" s="39">
        <f t="shared" si="19"/>
        <v>0</v>
      </c>
      <c r="E43" s="39">
        <f>SUM(E37:E42)</f>
        <v>0</v>
      </c>
      <c r="F43" s="39">
        <f t="shared" si="20"/>
        <v>0</v>
      </c>
      <c r="G43" s="39">
        <f>SUM(G37:G42)</f>
        <v>0</v>
      </c>
      <c r="H43" s="39">
        <f t="shared" si="21"/>
        <v>0</v>
      </c>
      <c r="I43" s="39">
        <f>SUM(I37:I42)</f>
        <v>0</v>
      </c>
      <c r="J43" s="39">
        <f t="shared" si="22"/>
        <v>0</v>
      </c>
      <c r="K43" s="39">
        <f>SUM(K37:K42)</f>
        <v>0</v>
      </c>
      <c r="L43" s="39">
        <f t="shared" si="18"/>
        <v>0</v>
      </c>
      <c r="M43" s="189"/>
      <c r="N43" s="487">
        <f t="shared" si="8"/>
        <v>0</v>
      </c>
      <c r="O43" s="487">
        <f t="shared" si="9"/>
        <v>0</v>
      </c>
      <c r="P43" s="487">
        <f t="shared" si="10"/>
        <v>0</v>
      </c>
      <c r="Q43" s="487">
        <f t="shared" si="11"/>
        <v>0</v>
      </c>
      <c r="R43" s="487">
        <f t="shared" si="12"/>
        <v>0</v>
      </c>
    </row>
    <row r="44" spans="1:18" s="44" customFormat="1" x14ac:dyDescent="0.3">
      <c r="A44" s="83"/>
      <c r="B44" s="32"/>
      <c r="C44" s="32"/>
      <c r="D44" s="6"/>
      <c r="E44" s="32"/>
      <c r="G44" s="32"/>
      <c r="I44" s="32"/>
      <c r="K44" s="32"/>
      <c r="M44" s="189"/>
    </row>
    <row r="45" spans="1:18" s="44" customFormat="1" x14ac:dyDescent="0.3">
      <c r="A45" s="171" t="s">
        <v>628</v>
      </c>
      <c r="B45" s="173">
        <f>SUM(B36,B43)</f>
        <v>0</v>
      </c>
      <c r="C45" s="173">
        <f>SUM(C36,C43)</f>
        <v>0</v>
      </c>
      <c r="D45" s="173">
        <f>B45-C45</f>
        <v>0</v>
      </c>
      <c r="E45" s="173">
        <f>SUM(E36,E43)</f>
        <v>0</v>
      </c>
      <c r="F45" s="173">
        <f>C45-E45</f>
        <v>0</v>
      </c>
      <c r="G45" s="173">
        <f>SUM(G36,G43)</f>
        <v>0</v>
      </c>
      <c r="H45" s="173">
        <f>E45-G45</f>
        <v>0</v>
      </c>
      <c r="I45" s="173">
        <f>SUM(I36,I43)</f>
        <v>0</v>
      </c>
      <c r="J45" s="173">
        <f>G45-I45</f>
        <v>0</v>
      </c>
      <c r="K45" s="173">
        <f>SUM(K36,K43)</f>
        <v>0</v>
      </c>
      <c r="L45" s="173">
        <f>I45-K45</f>
        <v>0</v>
      </c>
      <c r="M45" s="189"/>
      <c r="N45" s="487">
        <f t="shared" ref="N45" si="23">IFERROR(IF(AND(ROUND(SUM(B45:B45),0)=0,ROUND(SUM(C45:C45),0)&gt;ROUND(SUM(B45:B45),0)),"INF",(ROUND(SUM(C45:C45),0)-ROUND(SUM(B45:B45),0))/ROUND(SUM(B45:B45),0)),0)</f>
        <v>0</v>
      </c>
      <c r="O45" s="487">
        <f t="shared" ref="O45" si="24">IFERROR(IF(AND(ROUND(SUM(C45:C45),0)=0,ROUND(SUM(E45:E45),0)&gt;ROUND(SUM(C45:C45),0)),"INF",(ROUND(SUM(E45:E45),0)-ROUND(SUM(C45:C45),0))/ROUND(SUM(C45:C45),0)),0)</f>
        <v>0</v>
      </c>
      <c r="P45" s="487">
        <f t="shared" ref="P45" si="25">IFERROR(IF(AND(ROUND(SUM(E45:E45),0)=0,ROUND(SUM(G45:G45),0)&gt;ROUND(SUM(E45:E45),0)),"INF",(ROUND(SUM(G45:G45),0)-ROUND(SUM(E45:E45),0))/ROUND(SUM(E45:E45),0)),0)</f>
        <v>0</v>
      </c>
      <c r="Q45" s="487">
        <f t="shared" ref="Q45" si="26">IFERROR(IF(AND(ROUND(SUM(G45:G45),0)=0,ROUND(SUM(I45:I45),0)&gt;ROUND(SUM(G45:G45),0)),"INF",(ROUND(SUM(I45:I45),0)-ROUND(SUM(G45:G45),0))/ROUND(SUM(G45:G45),0)),0)</f>
        <v>0</v>
      </c>
      <c r="R45" s="487">
        <f t="shared" ref="R45" si="27">IFERROR(IF(AND(ROUND(SUM(I45:I45),0)=0,ROUND(SUM(K45:K45),0)&gt;ROUND(SUM(I45:I45),0)),"INF",(ROUND(SUM(K45:K45),0)-ROUND(SUM(I45:I45),0))/ROUND(SUM(I45:I45),0)),0)</f>
        <v>0</v>
      </c>
    </row>
    <row r="46" spans="1:18" s="44" customFormat="1" x14ac:dyDescent="0.3">
      <c r="A46" s="6"/>
      <c r="B46" s="32"/>
      <c r="C46" s="6"/>
      <c r="D46" s="6"/>
      <c r="E46" s="6"/>
      <c r="M46" s="189"/>
    </row>
    <row r="47" spans="1:18" s="189" customFormat="1" ht="27" x14ac:dyDescent="0.3">
      <c r="A47" s="485" t="s">
        <v>5</v>
      </c>
      <c r="B47" s="43" t="str">
        <f>+B5</f>
        <v>REALITE 2024</v>
      </c>
      <c r="C47" s="43" t="str">
        <f t="shared" ref="C47:L47" si="28">+C5</f>
        <v>REALITE 2025</v>
      </c>
      <c r="D47" s="43" t="str">
        <f t="shared" si="28"/>
        <v>ECART</v>
      </c>
      <c r="E47" s="43" t="str">
        <f t="shared" si="28"/>
        <v>REALITE 2026</v>
      </c>
      <c r="F47" s="43" t="str">
        <f t="shared" si="28"/>
        <v>ECART</v>
      </c>
      <c r="G47" s="43" t="str">
        <f t="shared" si="28"/>
        <v>REALITE 2027</v>
      </c>
      <c r="H47" s="43" t="str">
        <f t="shared" si="28"/>
        <v>ECART</v>
      </c>
      <c r="I47" s="43" t="str">
        <f t="shared" si="28"/>
        <v>REALITE 2028</v>
      </c>
      <c r="J47" s="43" t="str">
        <f t="shared" si="28"/>
        <v>ECART</v>
      </c>
      <c r="K47" s="43" t="str">
        <f t="shared" si="28"/>
        <v>REALITE 2029</v>
      </c>
      <c r="L47" s="43" t="str">
        <f t="shared" si="28"/>
        <v>ECART</v>
      </c>
      <c r="M47" s="199"/>
      <c r="N47" s="79" t="str">
        <f>+N5</f>
        <v>2025 - 2024</v>
      </c>
      <c r="O47" s="79" t="str">
        <f t="shared" ref="O47:R47" si="29">+O5</f>
        <v>2026 - 2025</v>
      </c>
      <c r="P47" s="79" t="str">
        <f t="shared" si="29"/>
        <v>2027 - 2026</v>
      </c>
      <c r="Q47" s="79" t="str">
        <f t="shared" si="29"/>
        <v>2028 - 2027</v>
      </c>
      <c r="R47" s="79" t="str">
        <f t="shared" si="29"/>
        <v>2029 - 2028</v>
      </c>
    </row>
    <row r="48" spans="1:18" s="189" customFormat="1" x14ac:dyDescent="0.3">
      <c r="A48" s="46" t="s">
        <v>656</v>
      </c>
      <c r="B48" s="376"/>
      <c r="C48" s="376"/>
      <c r="D48" s="486">
        <f>+B48-C48</f>
        <v>0</v>
      </c>
      <c r="E48" s="376"/>
      <c r="F48" s="322">
        <f t="shared" ref="F48:F56" si="30">C48-E48</f>
        <v>0</v>
      </c>
      <c r="G48" s="376"/>
      <c r="H48" s="322">
        <f t="shared" ref="H48:H56" si="31">E48-G48</f>
        <v>0</v>
      </c>
      <c r="I48" s="376"/>
      <c r="J48" s="322">
        <f t="shared" ref="J48:J56" si="32">G48-I48</f>
        <v>0</v>
      </c>
      <c r="K48" s="376"/>
      <c r="L48" s="322">
        <f t="shared" ref="L48:L56" si="33">I48-K48</f>
        <v>0</v>
      </c>
      <c r="N48" s="487">
        <f t="shared" ref="N48:N58" si="34">IFERROR(IF(AND(ROUND(SUM(B48:B48),0)=0,ROUND(SUM(C48:C48),0)&gt;ROUND(SUM(B48:B48),0)),"INF",(ROUND(SUM(C48:C48),0)-ROUND(SUM(B48:B48),0))/ROUND(SUM(B48:B48),0)),0)</f>
        <v>0</v>
      </c>
      <c r="O48" s="487">
        <f t="shared" ref="O48:O58" si="35">IFERROR(IF(AND(ROUND(SUM(C48:C48),0)=0,ROUND(SUM(E48:E48),0)&gt;ROUND(SUM(C48:C48),0)),"INF",(ROUND(SUM(E48:E48),0)-ROUND(SUM(C48:C48),0))/ROUND(SUM(C48:C48),0)),0)</f>
        <v>0</v>
      </c>
      <c r="P48" s="487">
        <f t="shared" ref="P48:P58" si="36">IFERROR(IF(AND(ROUND(SUM(E48:E48),0)=0,ROUND(SUM(G48:G48),0)&gt;ROUND(SUM(E48:E48),0)),"INF",(ROUND(SUM(G48:G48),0)-ROUND(SUM(E48:E48),0))/ROUND(SUM(E48:E48),0)),0)</f>
        <v>0</v>
      </c>
      <c r="Q48" s="487">
        <f t="shared" ref="Q48:Q58" si="37">IFERROR(IF(AND(ROUND(SUM(G48:G48),0)=0,ROUND(SUM(I48:I48),0)&gt;ROUND(SUM(G48:G48),0)),"INF",(ROUND(SUM(I48:I48),0)-ROUND(SUM(G48:G48),0))/ROUND(SUM(G48:G48),0)),0)</f>
        <v>0</v>
      </c>
      <c r="R48" s="487">
        <f t="shared" ref="R48:R58" si="38">IFERROR(IF(AND(ROUND(SUM(I48:I48),0)=0,ROUND(SUM(K48:K48),0)&gt;ROUND(SUM(I48:I48),0)),"INF",(ROUND(SUM(K48:K48),0)-ROUND(SUM(I48:I48),0))/ROUND(SUM(I48:I48),0)),0)</f>
        <v>0</v>
      </c>
    </row>
    <row r="49" spans="1:18" s="189" customFormat="1" ht="27" x14ac:dyDescent="0.3">
      <c r="A49" s="193" t="s">
        <v>657</v>
      </c>
      <c r="B49" s="376"/>
      <c r="C49" s="376"/>
      <c r="D49" s="486">
        <f t="shared" ref="D49:D56" si="39">+B49-C49</f>
        <v>0</v>
      </c>
      <c r="E49" s="376"/>
      <c r="F49" s="322">
        <f t="shared" si="30"/>
        <v>0</v>
      </c>
      <c r="G49" s="376"/>
      <c r="H49" s="322">
        <f t="shared" si="31"/>
        <v>0</v>
      </c>
      <c r="I49" s="376"/>
      <c r="J49" s="322">
        <f t="shared" si="32"/>
        <v>0</v>
      </c>
      <c r="K49" s="376"/>
      <c r="L49" s="322">
        <f t="shared" si="33"/>
        <v>0</v>
      </c>
      <c r="N49" s="487">
        <f t="shared" si="34"/>
        <v>0</v>
      </c>
      <c r="O49" s="487">
        <f t="shared" si="35"/>
        <v>0</v>
      </c>
      <c r="P49" s="487">
        <f t="shared" si="36"/>
        <v>0</v>
      </c>
      <c r="Q49" s="487">
        <f t="shared" si="37"/>
        <v>0</v>
      </c>
      <c r="R49" s="487">
        <f t="shared" si="38"/>
        <v>0</v>
      </c>
    </row>
    <row r="50" spans="1:18" s="189" customFormat="1" x14ac:dyDescent="0.3">
      <c r="A50" s="488" t="s">
        <v>658</v>
      </c>
      <c r="B50" s="376"/>
      <c r="C50" s="376"/>
      <c r="D50" s="486">
        <f t="shared" si="39"/>
        <v>0</v>
      </c>
      <c r="E50" s="376"/>
      <c r="F50" s="322">
        <f t="shared" si="30"/>
        <v>0</v>
      </c>
      <c r="G50" s="376"/>
      <c r="H50" s="322">
        <f t="shared" si="31"/>
        <v>0</v>
      </c>
      <c r="I50" s="376"/>
      <c r="J50" s="322">
        <f t="shared" si="32"/>
        <v>0</v>
      </c>
      <c r="K50" s="376"/>
      <c r="L50" s="322">
        <f t="shared" si="33"/>
        <v>0</v>
      </c>
      <c r="N50" s="487">
        <f t="shared" si="34"/>
        <v>0</v>
      </c>
      <c r="O50" s="487">
        <f t="shared" si="35"/>
        <v>0</v>
      </c>
      <c r="P50" s="487">
        <f t="shared" si="36"/>
        <v>0</v>
      </c>
      <c r="Q50" s="487">
        <f t="shared" si="37"/>
        <v>0</v>
      </c>
      <c r="R50" s="487">
        <f t="shared" si="38"/>
        <v>0</v>
      </c>
    </row>
    <row r="51" spans="1:18" s="189" customFormat="1" ht="27" x14ac:dyDescent="0.3">
      <c r="A51" s="193" t="s">
        <v>169</v>
      </c>
      <c r="B51" s="376"/>
      <c r="C51" s="376"/>
      <c r="D51" s="486">
        <f t="shared" si="39"/>
        <v>0</v>
      </c>
      <c r="E51" s="376"/>
      <c r="F51" s="322">
        <f t="shared" si="30"/>
        <v>0</v>
      </c>
      <c r="G51" s="376"/>
      <c r="H51" s="322">
        <f t="shared" si="31"/>
        <v>0</v>
      </c>
      <c r="I51" s="376"/>
      <c r="J51" s="322">
        <f t="shared" si="32"/>
        <v>0</v>
      </c>
      <c r="K51" s="376"/>
      <c r="L51" s="322">
        <f t="shared" si="33"/>
        <v>0</v>
      </c>
      <c r="N51" s="487">
        <f t="shared" si="34"/>
        <v>0</v>
      </c>
      <c r="O51" s="487">
        <f t="shared" si="35"/>
        <v>0</v>
      </c>
      <c r="P51" s="487">
        <f t="shared" si="36"/>
        <v>0</v>
      </c>
      <c r="Q51" s="487">
        <f t="shared" si="37"/>
        <v>0</v>
      </c>
      <c r="R51" s="487">
        <f t="shared" si="38"/>
        <v>0</v>
      </c>
    </row>
    <row r="52" spans="1:18" s="189" customFormat="1" x14ac:dyDescent="0.3">
      <c r="A52" s="488" t="s">
        <v>659</v>
      </c>
      <c r="B52" s="376"/>
      <c r="C52" s="376"/>
      <c r="D52" s="486">
        <f t="shared" si="39"/>
        <v>0</v>
      </c>
      <c r="E52" s="376"/>
      <c r="F52" s="322">
        <f t="shared" si="30"/>
        <v>0</v>
      </c>
      <c r="G52" s="376"/>
      <c r="H52" s="322">
        <f t="shared" si="31"/>
        <v>0</v>
      </c>
      <c r="I52" s="376"/>
      <c r="J52" s="322">
        <f t="shared" si="32"/>
        <v>0</v>
      </c>
      <c r="K52" s="376"/>
      <c r="L52" s="322">
        <f t="shared" si="33"/>
        <v>0</v>
      </c>
      <c r="N52" s="487">
        <f t="shared" si="34"/>
        <v>0</v>
      </c>
      <c r="O52" s="487">
        <f>IFERROR(IF(AND(ROUND(SUM(C52:C52),0)=0,ROUND(SUM(E52:E52),0)&gt;ROUND(SUM(C52:C52),0)),"INF",(ROUND(SUM(E52:E52),0)-ROUND(SUM(C52:C52),0))/ROUND(SUM(C52:C52),0)),0)</f>
        <v>0</v>
      </c>
      <c r="P52" s="487">
        <f t="shared" si="36"/>
        <v>0</v>
      </c>
      <c r="Q52" s="487">
        <f t="shared" si="37"/>
        <v>0</v>
      </c>
      <c r="R52" s="487">
        <f t="shared" si="38"/>
        <v>0</v>
      </c>
    </row>
    <row r="53" spans="1:18" s="189" customFormat="1" ht="27" x14ac:dyDescent="0.3">
      <c r="A53" s="193" t="s">
        <v>660</v>
      </c>
      <c r="B53" s="376"/>
      <c r="C53" s="376"/>
      <c r="D53" s="486">
        <f t="shared" si="39"/>
        <v>0</v>
      </c>
      <c r="E53" s="376"/>
      <c r="F53" s="322">
        <f t="shared" si="30"/>
        <v>0</v>
      </c>
      <c r="G53" s="376"/>
      <c r="H53" s="322">
        <f t="shared" si="31"/>
        <v>0</v>
      </c>
      <c r="I53" s="376"/>
      <c r="J53" s="322">
        <f t="shared" si="32"/>
        <v>0</v>
      </c>
      <c r="K53" s="376"/>
      <c r="L53" s="322">
        <f t="shared" si="33"/>
        <v>0</v>
      </c>
      <c r="N53" s="487">
        <f t="shared" si="34"/>
        <v>0</v>
      </c>
      <c r="O53" s="487">
        <f t="shared" si="35"/>
        <v>0</v>
      </c>
      <c r="P53" s="487">
        <f t="shared" si="36"/>
        <v>0</v>
      </c>
      <c r="Q53" s="487">
        <f t="shared" si="37"/>
        <v>0</v>
      </c>
      <c r="R53" s="487">
        <f t="shared" si="38"/>
        <v>0</v>
      </c>
    </row>
    <row r="54" spans="1:18" s="189" customFormat="1" x14ac:dyDescent="0.3">
      <c r="A54" s="488" t="s">
        <v>661</v>
      </c>
      <c r="B54" s="376"/>
      <c r="C54" s="376"/>
      <c r="D54" s="486">
        <f t="shared" si="39"/>
        <v>0</v>
      </c>
      <c r="E54" s="376"/>
      <c r="F54" s="322">
        <f t="shared" si="30"/>
        <v>0</v>
      </c>
      <c r="G54" s="376"/>
      <c r="H54" s="322">
        <f t="shared" si="31"/>
        <v>0</v>
      </c>
      <c r="I54" s="376"/>
      <c r="J54" s="322">
        <f t="shared" si="32"/>
        <v>0</v>
      </c>
      <c r="K54" s="376"/>
      <c r="L54" s="322">
        <f t="shared" si="33"/>
        <v>0</v>
      </c>
      <c r="N54" s="487">
        <f t="shared" si="34"/>
        <v>0</v>
      </c>
      <c r="O54" s="487">
        <f t="shared" si="35"/>
        <v>0</v>
      </c>
      <c r="P54" s="487">
        <f t="shared" si="36"/>
        <v>0</v>
      </c>
      <c r="Q54" s="487">
        <f t="shared" si="37"/>
        <v>0</v>
      </c>
      <c r="R54" s="487">
        <f t="shared" si="38"/>
        <v>0</v>
      </c>
    </row>
    <row r="55" spans="1:18" s="189" customFormat="1" ht="27" x14ac:dyDescent="0.3">
      <c r="A55" s="193" t="s">
        <v>662</v>
      </c>
      <c r="B55" s="376"/>
      <c r="C55" s="376"/>
      <c r="D55" s="486">
        <f t="shared" si="39"/>
        <v>0</v>
      </c>
      <c r="E55" s="376"/>
      <c r="F55" s="322">
        <f t="shared" si="30"/>
        <v>0</v>
      </c>
      <c r="G55" s="376"/>
      <c r="H55" s="322">
        <f t="shared" si="31"/>
        <v>0</v>
      </c>
      <c r="I55" s="376"/>
      <c r="J55" s="322">
        <f t="shared" si="32"/>
        <v>0</v>
      </c>
      <c r="K55" s="376"/>
      <c r="L55" s="322">
        <f t="shared" si="33"/>
        <v>0</v>
      </c>
      <c r="N55" s="487">
        <f t="shared" si="34"/>
        <v>0</v>
      </c>
      <c r="O55" s="487">
        <f t="shared" si="35"/>
        <v>0</v>
      </c>
      <c r="P55" s="487">
        <f t="shared" si="36"/>
        <v>0</v>
      </c>
      <c r="Q55" s="487">
        <f t="shared" si="37"/>
        <v>0</v>
      </c>
      <c r="R55" s="487">
        <f t="shared" si="38"/>
        <v>0</v>
      </c>
    </row>
    <row r="56" spans="1:18" s="199" customFormat="1" x14ac:dyDescent="0.3">
      <c r="A56" s="488" t="s">
        <v>663</v>
      </c>
      <c r="B56" s="376"/>
      <c r="C56" s="376"/>
      <c r="D56" s="486">
        <f t="shared" si="39"/>
        <v>0</v>
      </c>
      <c r="E56" s="376"/>
      <c r="F56" s="322">
        <f t="shared" si="30"/>
        <v>0</v>
      </c>
      <c r="G56" s="376"/>
      <c r="H56" s="322">
        <f t="shared" si="31"/>
        <v>0</v>
      </c>
      <c r="I56" s="376"/>
      <c r="J56" s="322">
        <f t="shared" si="32"/>
        <v>0</v>
      </c>
      <c r="K56" s="376"/>
      <c r="L56" s="322">
        <f t="shared" si="33"/>
        <v>0</v>
      </c>
      <c r="M56" s="189"/>
      <c r="N56" s="487">
        <f t="shared" si="34"/>
        <v>0</v>
      </c>
      <c r="O56" s="487">
        <f t="shared" si="35"/>
        <v>0</v>
      </c>
      <c r="P56" s="487">
        <f t="shared" si="36"/>
        <v>0</v>
      </c>
      <c r="Q56" s="487">
        <f t="shared" si="37"/>
        <v>0</v>
      </c>
      <c r="R56" s="487">
        <f t="shared" si="38"/>
        <v>0</v>
      </c>
    </row>
    <row r="57" spans="1:18" s="199" customFormat="1" x14ac:dyDescent="0.3">
      <c r="A57" s="189"/>
      <c r="B57" s="189"/>
      <c r="C57" s="189"/>
      <c r="D57" s="189"/>
      <c r="E57" s="189"/>
      <c r="F57" s="189"/>
      <c r="G57" s="189"/>
      <c r="H57" s="189"/>
      <c r="I57" s="189"/>
      <c r="J57" s="189"/>
      <c r="K57" s="189"/>
      <c r="L57" s="189"/>
      <c r="N57" s="487"/>
      <c r="O57" s="487"/>
      <c r="P57" s="487"/>
      <c r="Q57" s="487"/>
      <c r="R57" s="487"/>
    </row>
    <row r="58" spans="1:18" s="199" customFormat="1" x14ac:dyDescent="0.3">
      <c r="A58" s="489" t="s">
        <v>394</v>
      </c>
      <c r="B58" s="490">
        <f>+B48+B50+B52+B54+B56</f>
        <v>0</v>
      </c>
      <c r="C58" s="490">
        <f>+C48+C50+C52+C54+C56</f>
        <v>0</v>
      </c>
      <c r="D58" s="490">
        <f>+B58-C58</f>
        <v>0</v>
      </c>
      <c r="E58" s="490">
        <f>+E48+E50+E52+E54+E56</f>
        <v>0</v>
      </c>
      <c r="F58" s="388">
        <f>C58-E58</f>
        <v>0</v>
      </c>
      <c r="G58" s="490">
        <f>+G48+G50+G52+G54+G56</f>
        <v>0</v>
      </c>
      <c r="H58" s="388">
        <f>E58-G58</f>
        <v>0</v>
      </c>
      <c r="I58" s="490">
        <f>+I48+I50+I52+I54+I56</f>
        <v>0</v>
      </c>
      <c r="J58" s="388">
        <f>G58-I58</f>
        <v>0</v>
      </c>
      <c r="K58" s="490">
        <f>+K48+K50+K52+K54+K56</f>
        <v>0</v>
      </c>
      <c r="L58" s="490">
        <f>+L48+L50+L52+L54+L56</f>
        <v>0</v>
      </c>
      <c r="N58" s="487">
        <f t="shared" si="34"/>
        <v>0</v>
      </c>
      <c r="O58" s="487">
        <f t="shared" si="35"/>
        <v>0</v>
      </c>
      <c r="P58" s="487">
        <f t="shared" si="36"/>
        <v>0</v>
      </c>
      <c r="Q58" s="487">
        <f t="shared" si="37"/>
        <v>0</v>
      </c>
      <c r="R58" s="487">
        <f t="shared" si="38"/>
        <v>0</v>
      </c>
    </row>
    <row r="59" spans="1:18" s="44" customFormat="1" x14ac:dyDescent="0.3">
      <c r="A59" s="6"/>
      <c r="B59" s="32"/>
      <c r="C59" s="6"/>
      <c r="D59" s="6"/>
      <c r="E59" s="6"/>
      <c r="M59" s="199"/>
    </row>
    <row r="60" spans="1:18" s="44" customFormat="1" x14ac:dyDescent="0.3">
      <c r="A60" s="6"/>
      <c r="B60" s="32"/>
      <c r="C60" s="6"/>
      <c r="D60" s="6"/>
      <c r="E60" s="6"/>
      <c r="M60" s="199"/>
    </row>
    <row r="61" spans="1:18" s="44" customFormat="1" x14ac:dyDescent="0.3">
      <c r="A61" s="6"/>
      <c r="B61" s="32"/>
      <c r="C61" s="6"/>
      <c r="D61" s="6"/>
      <c r="E61" s="6"/>
      <c r="M61" s="199"/>
    </row>
    <row r="62" spans="1:18" s="44" customFormat="1" x14ac:dyDescent="0.3">
      <c r="A62" s="6"/>
      <c r="B62" s="32"/>
      <c r="C62" s="6"/>
      <c r="D62" s="6"/>
      <c r="E62" s="6"/>
      <c r="M62" s="199"/>
    </row>
    <row r="63" spans="1:18" s="44" customFormat="1" x14ac:dyDescent="0.3">
      <c r="A63" s="6"/>
      <c r="B63" s="32"/>
      <c r="C63" s="6"/>
      <c r="D63" s="6"/>
      <c r="E63" s="6"/>
      <c r="M63" s="199"/>
    </row>
    <row r="64" spans="1:18" s="44" customFormat="1" x14ac:dyDescent="0.3">
      <c r="A64" s="6"/>
      <c r="B64" s="32"/>
      <c r="C64" s="6"/>
      <c r="D64" s="6"/>
      <c r="E64" s="6"/>
      <c r="M64" s="199"/>
    </row>
    <row r="65" spans="1:13" s="44" customFormat="1" x14ac:dyDescent="0.3">
      <c r="A65" s="6"/>
      <c r="B65" s="32"/>
      <c r="C65" s="6"/>
      <c r="D65" s="6"/>
      <c r="E65" s="6"/>
      <c r="M65" s="199"/>
    </row>
    <row r="66" spans="1:13" s="44" customFormat="1" x14ac:dyDescent="0.3">
      <c r="A66" s="6"/>
      <c r="B66" s="32"/>
      <c r="C66" s="6"/>
      <c r="D66" s="6"/>
      <c r="E66" s="6"/>
      <c r="M66" s="199"/>
    </row>
    <row r="67" spans="1:13" s="44" customFormat="1" x14ac:dyDescent="0.3">
      <c r="A67" s="6"/>
      <c r="B67" s="32"/>
      <c r="C67" s="6"/>
      <c r="D67" s="6"/>
      <c r="E67" s="6"/>
      <c r="M67" s="199"/>
    </row>
    <row r="68" spans="1:13" s="44" customFormat="1" x14ac:dyDescent="0.3">
      <c r="A68" s="6"/>
      <c r="B68" s="32"/>
      <c r="C68" s="6"/>
      <c r="D68" s="6"/>
      <c r="E68" s="6"/>
      <c r="M68" s="199"/>
    </row>
    <row r="69" spans="1:13" s="44" customFormat="1" x14ac:dyDescent="0.3">
      <c r="A69" s="6"/>
      <c r="B69" s="32"/>
      <c r="C69" s="6"/>
      <c r="D69" s="6"/>
      <c r="E69" s="6"/>
      <c r="M69" s="199"/>
    </row>
    <row r="70" spans="1:13" s="44" customFormat="1" x14ac:dyDescent="0.3">
      <c r="A70" s="6"/>
      <c r="B70" s="32"/>
      <c r="C70" s="6"/>
      <c r="D70" s="6"/>
      <c r="E70" s="6"/>
      <c r="M70" s="199"/>
    </row>
    <row r="71" spans="1:13" s="44" customFormat="1" x14ac:dyDescent="0.3">
      <c r="A71" s="6"/>
      <c r="B71" s="32"/>
      <c r="C71" s="6"/>
      <c r="D71" s="6"/>
      <c r="E71" s="6"/>
      <c r="M71" s="199"/>
    </row>
    <row r="72" spans="1:13" x14ac:dyDescent="0.3">
      <c r="F72" s="44"/>
      <c r="G72" s="44"/>
      <c r="H72" s="44"/>
      <c r="I72" s="44"/>
      <c r="J72" s="44"/>
    </row>
  </sheetData>
  <mergeCells count="2">
    <mergeCell ref="A3:R3"/>
    <mergeCell ref="N4:R4"/>
  </mergeCells>
  <conditionalFormatting sqref="N48:P58 Q49:R58">
    <cfRule type="cellIs" dxfId="337" priority="11" operator="greaterThan">
      <formula>0.1</formula>
    </cfRule>
  </conditionalFormatting>
  <conditionalFormatting sqref="Q48:R48">
    <cfRule type="cellIs" dxfId="336" priority="8" operator="greaterThan">
      <formula>0.1</formula>
    </cfRule>
  </conditionalFormatting>
  <conditionalFormatting sqref="N6:P43">
    <cfRule type="cellIs" dxfId="335" priority="4" operator="greaterThan">
      <formula>0.1</formula>
    </cfRule>
  </conditionalFormatting>
  <conditionalFormatting sqref="Q6:R43">
    <cfRule type="cellIs" dxfId="334" priority="3" operator="greaterThan">
      <formula>0.1</formula>
    </cfRule>
  </conditionalFormatting>
  <conditionalFormatting sqref="N45:P45">
    <cfRule type="cellIs" dxfId="333" priority="2" operator="greaterThan">
      <formula>0.1</formula>
    </cfRule>
  </conditionalFormatting>
  <conditionalFormatting sqref="Q45:R45">
    <cfRule type="cellIs" dxfId="332" priority="1" operator="greaterThan">
      <formula>0.1</formula>
    </cfRule>
  </conditionalFormatting>
  <hyperlinks>
    <hyperlink ref="A1" location="TAB00!A1" display="Retour page de garde" xr:uid="{00000000-0004-0000-0B00-000000000000}"/>
    <hyperlink ref="M6" location="TAB4.1.1.1!A1" display="TAB4.1.1.1" xr:uid="{8979C223-257E-4CF2-A59C-8357DA10E432}"/>
    <hyperlink ref="M7" location="TAB4.1.1.2!A1" display="TAB4.1.1.2" xr:uid="{A3AD5E00-EAB2-4EEE-84C2-CD37213A7433}"/>
    <hyperlink ref="M8" location="TAB4.1.1.3!A1" display="TAB4.1.1.3" xr:uid="{D9B573B8-3C47-4864-BE42-E9DB0B70BB17}"/>
    <hyperlink ref="M20" location="TAB4.1.1.4!A1" display="TAB4.1.1.4" xr:uid="{09690CBB-AC71-408B-8263-B615B37DAFAF}"/>
    <hyperlink ref="M28" location="TAB4.1.1.5!A1" display="TAB4.1.1.5" xr:uid="{5341A900-4AC1-49EA-9A9E-BC8934C6D492}"/>
    <hyperlink ref="M29" location="TAB4.1.1.6!A1" display="TAB4.1.1.6" xr:uid="{E1B1EC1D-E840-45CA-A00C-1DBB8CAA47EF}"/>
    <hyperlink ref="M32" location="TAB4.1.1.7!A1" display="TAB4.1.1.7" xr:uid="{00271337-0F89-419E-9E6D-7E472CDE48C4}"/>
  </hyperlinks>
  <pageMargins left="0.7" right="0.7" top="0.75" bottom="0.75" header="0.3" footer="0.3"/>
  <pageSetup paperSize="9" scale="60" orientation="landscape" verticalDpi="300" r:id="rId1"/>
  <colBreaks count="1" manualBreakCount="1">
    <brk id="11" min="2" max="57" man="1"/>
  </colBreaks>
  <ignoredErrors>
    <ignoredError sqref="D7 F7:G7 H7:I7 H20 F20 D20" formula="1"/>
  </ignoredErrors>
  <extLst>
    <ext xmlns:x14="http://schemas.microsoft.com/office/spreadsheetml/2009/9/main" uri="{78C0D931-6437-407d-A8EE-F0AAD7539E65}">
      <x14:conditionalFormattings>
        <x14:conditionalFormatting xmlns:xm="http://schemas.microsoft.com/office/excel/2006/main">
          <x14:cfRule type="expression" priority="16" id="{012AC204-FDE3-4313-9958-84EDA4E3C6BC}">
            <xm:f>RIGHT(TAB00!$E$14,4)*1&lt;2021</xm:f>
            <x14:dxf>
              <font>
                <color theme="0"/>
              </font>
              <fill>
                <patternFill>
                  <bgColor theme="0"/>
                </patternFill>
              </fill>
              <border>
                <left/>
                <right/>
                <top/>
                <bottom/>
                <vertical/>
                <horizontal/>
              </border>
            </x14:dxf>
          </x14:cfRule>
          <xm:sqref>E6:J25 E27:J46</xm:sqref>
        </x14:conditionalFormatting>
        <x14:conditionalFormatting xmlns:xm="http://schemas.microsoft.com/office/excel/2006/main">
          <x14:cfRule type="expression" priority="14" id="{30877390-A4EA-4B3C-A7C7-F251C14D1DE7}">
            <xm:f>RIGHT(TAB00!$E$14,4)*1&lt;2023</xm:f>
            <x14:dxf>
              <font>
                <color theme="0"/>
              </font>
              <fill>
                <patternFill>
                  <bgColor theme="0"/>
                </patternFill>
              </fill>
              <border>
                <left/>
                <right/>
                <top/>
                <bottom/>
                <vertical/>
                <horizontal/>
              </border>
            </x14:dxf>
          </x14:cfRule>
          <xm:sqref>I6:J25 I27:J45</xm:sqref>
        </x14:conditionalFormatting>
        <x14:conditionalFormatting xmlns:xm="http://schemas.microsoft.com/office/excel/2006/main">
          <x14:cfRule type="expression" priority="13" id="{18C559D6-424E-40B0-8CB3-B8F44ABAB938}">
            <xm:f>RIGHT(TAB00!$E$14,4)*1&lt;2021</xm:f>
            <x14:dxf>
              <font>
                <color theme="0"/>
              </font>
              <fill>
                <patternFill>
                  <bgColor theme="0"/>
                </patternFill>
              </fill>
              <border>
                <left/>
                <right/>
                <top/>
                <bottom/>
                <vertical/>
                <horizontal/>
              </border>
            </x14:dxf>
          </x14:cfRule>
          <xm:sqref>E26:L26</xm:sqref>
        </x14:conditionalFormatting>
        <x14:conditionalFormatting xmlns:xm="http://schemas.microsoft.com/office/excel/2006/main">
          <x14:cfRule type="expression" priority="12" id="{E27F2FD7-9B01-4AEB-A89C-0F7A663E810B}">
            <xm:f>RIGHT(TAB00!$E$14,4)*1&lt;2023</xm:f>
            <x14:dxf>
              <font>
                <color theme="0"/>
              </font>
              <fill>
                <patternFill>
                  <bgColor theme="0"/>
                </patternFill>
              </fill>
              <border>
                <left/>
                <right/>
                <top/>
                <bottom/>
                <vertical/>
                <horizontal/>
              </border>
            </x14:dxf>
          </x14:cfRule>
          <xm:sqref>I26:L26</xm:sqref>
        </x14:conditionalFormatting>
        <x14:conditionalFormatting xmlns:xm="http://schemas.microsoft.com/office/excel/2006/main">
          <x14:cfRule type="expression" priority="6" id="{2B50866D-9612-449B-AB35-D553F1D29F8B}">
            <xm:f>RIGHT(TAB00!$E$14,4)*1&lt;2021</xm:f>
            <x14:dxf>
              <font>
                <color theme="0"/>
              </font>
              <fill>
                <patternFill>
                  <bgColor theme="0"/>
                </patternFill>
              </fill>
              <border>
                <left/>
                <right/>
                <top/>
                <bottom/>
                <vertical/>
                <horizontal/>
              </border>
            </x14:dxf>
          </x14:cfRule>
          <xm:sqref>K6:L25 K27:L45</xm:sqref>
        </x14:conditionalFormatting>
        <x14:conditionalFormatting xmlns:xm="http://schemas.microsoft.com/office/excel/2006/main">
          <x14:cfRule type="expression" priority="5" id="{645ED147-5BBE-46A3-84C9-BBE736D674A6}">
            <xm:f>RIGHT(TAB00!$E$14,4)*1&lt;2023</xm:f>
            <x14:dxf>
              <font>
                <color theme="0"/>
              </font>
              <fill>
                <patternFill>
                  <bgColor theme="0"/>
                </patternFill>
              </fill>
              <border>
                <left/>
                <right/>
                <top/>
                <bottom/>
                <vertical/>
                <horizontal/>
              </border>
            </x14:dxf>
          </x14:cfRule>
          <xm:sqref>K6:L25 K27:L45</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4D6A0-52A8-4D19-83A3-A2C78A1FD568}">
  <sheetPr published="0">
    <pageSetUpPr fitToPage="1"/>
  </sheetPr>
  <dimension ref="A1:S32"/>
  <sheetViews>
    <sheetView zoomScaleNormal="100" workbookViewId="0">
      <selection activeCell="K35" sqref="K35"/>
    </sheetView>
  </sheetViews>
  <sheetFormatPr baseColWidth="10" defaultColWidth="9.1640625" defaultRowHeight="13.5" x14ac:dyDescent="0.3"/>
  <cols>
    <col min="1" max="1" width="11.6640625" style="83" customWidth="1"/>
    <col min="2" max="2" width="36.1640625" style="2" customWidth="1"/>
    <col min="3" max="3" width="17.6640625" style="2" customWidth="1"/>
    <col min="4" max="5" width="18.5" style="2" customWidth="1"/>
    <col min="6" max="7" width="18.1640625" style="2" customWidth="1"/>
    <col min="8" max="9" width="18.5" style="2" customWidth="1"/>
    <col min="10" max="12" width="18.5" style="83" customWidth="1"/>
    <col min="13" max="13" width="18.5" style="2" customWidth="1"/>
    <col min="14" max="14" width="9.1640625" style="2"/>
    <col min="15" max="19" width="6.33203125" style="2" bestFit="1" customWidth="1"/>
    <col min="20" max="16384" width="9.1640625" style="2"/>
  </cols>
  <sheetData>
    <row r="1" spans="1:19" ht="15" x14ac:dyDescent="0.3">
      <c r="A1" s="525" t="s">
        <v>33</v>
      </c>
      <c r="J1" s="2"/>
      <c r="K1" s="2"/>
      <c r="L1" s="2"/>
    </row>
    <row r="2" spans="1:19" x14ac:dyDescent="0.3">
      <c r="A2" s="2"/>
      <c r="J2" s="2"/>
      <c r="K2" s="2"/>
      <c r="L2" s="2"/>
    </row>
    <row r="3" spans="1:19" ht="21" x14ac:dyDescent="0.3">
      <c r="A3" s="734" t="str">
        <f>TAB00!B71&amp;" : "&amp;TAB00!C71</f>
        <v>TAB4.1.1.1 : Détail des coûts "approvisionnements et marchandises"</v>
      </c>
      <c r="B3" s="734"/>
      <c r="C3" s="734"/>
      <c r="D3" s="734"/>
      <c r="E3" s="734"/>
      <c r="F3" s="734"/>
      <c r="G3" s="734"/>
      <c r="H3" s="734"/>
      <c r="I3" s="734"/>
      <c r="J3" s="734"/>
      <c r="K3" s="734"/>
      <c r="L3" s="734"/>
      <c r="M3" s="734"/>
      <c r="N3" s="734"/>
      <c r="O3" s="734"/>
      <c r="P3" s="734"/>
      <c r="Q3" s="734"/>
      <c r="R3" s="734"/>
      <c r="S3" s="734"/>
    </row>
    <row r="4" spans="1:19" ht="16.5" x14ac:dyDescent="0.3">
      <c r="A4" s="526"/>
      <c r="B4" s="527"/>
      <c r="C4" s="527"/>
      <c r="D4" s="527"/>
      <c r="E4" s="527"/>
      <c r="F4" s="527"/>
      <c r="G4" s="527"/>
      <c r="H4" s="527"/>
      <c r="I4" s="527"/>
    </row>
    <row r="5" spans="1:19" s="44" customFormat="1" x14ac:dyDescent="0.3">
      <c r="A5" s="775" t="s">
        <v>843</v>
      </c>
      <c r="B5" s="775"/>
      <c r="C5" s="775"/>
      <c r="D5" s="775"/>
      <c r="E5" s="775"/>
      <c r="F5" s="775"/>
      <c r="G5" s="775"/>
      <c r="H5" s="775"/>
      <c r="I5" s="775"/>
      <c r="J5" s="775"/>
      <c r="K5" s="775"/>
      <c r="L5" s="775"/>
      <c r="M5" s="775"/>
      <c r="N5" s="775"/>
      <c r="O5" s="775"/>
      <c r="P5" s="775"/>
      <c r="Q5" s="775"/>
      <c r="R5" s="775"/>
      <c r="S5" s="775"/>
    </row>
    <row r="6" spans="1:19" s="44" customFormat="1" x14ac:dyDescent="0.3">
      <c r="A6" s="528"/>
      <c r="B6" s="529"/>
      <c r="C6" s="529"/>
      <c r="D6" s="529"/>
      <c r="E6" s="529"/>
      <c r="F6" s="529"/>
      <c r="G6" s="529"/>
      <c r="H6" s="529"/>
      <c r="I6" s="529"/>
      <c r="J6" s="74"/>
      <c r="K6" s="74"/>
      <c r="L6" s="74"/>
    </row>
    <row r="7" spans="1:19" s="44" customFormat="1" ht="13.5" customHeight="1" x14ac:dyDescent="0.3">
      <c r="A7" s="74"/>
      <c r="O7" s="741" t="s">
        <v>668</v>
      </c>
      <c r="P7" s="742"/>
      <c r="Q7" s="742"/>
      <c r="R7" s="742"/>
      <c r="S7" s="742"/>
    </row>
    <row r="8" spans="1:19" s="44" customFormat="1" ht="27" x14ac:dyDescent="0.3">
      <c r="A8" s="74"/>
      <c r="C8" s="43" t="s">
        <v>703</v>
      </c>
      <c r="D8" s="43" t="s">
        <v>704</v>
      </c>
      <c r="E8" s="43" t="s">
        <v>7</v>
      </c>
      <c r="F8" s="43" t="s">
        <v>705</v>
      </c>
      <c r="G8" s="43" t="s">
        <v>7</v>
      </c>
      <c r="H8" s="43" t="s">
        <v>706</v>
      </c>
      <c r="I8" s="43" t="s">
        <v>7</v>
      </c>
      <c r="J8" s="43" t="s">
        <v>707</v>
      </c>
      <c r="K8" s="43" t="s">
        <v>7</v>
      </c>
      <c r="L8" s="43" t="s">
        <v>1032</v>
      </c>
      <c r="M8" s="43" t="s">
        <v>7</v>
      </c>
      <c r="N8" s="199"/>
      <c r="O8" s="79" t="s">
        <v>767</v>
      </c>
      <c r="P8" s="79" t="s">
        <v>768</v>
      </c>
      <c r="Q8" s="79" t="s">
        <v>769</v>
      </c>
      <c r="R8" s="79" t="s">
        <v>770</v>
      </c>
      <c r="S8" s="79" t="s">
        <v>1258</v>
      </c>
    </row>
    <row r="9" spans="1:19" s="44" customFormat="1" ht="13.5" customHeight="1" x14ac:dyDescent="0.3">
      <c r="A9" s="773" t="s">
        <v>849</v>
      </c>
      <c r="B9" s="774"/>
      <c r="C9" s="530"/>
      <c r="D9" s="530"/>
      <c r="E9" s="322">
        <f>+C9-D9</f>
        <v>0</v>
      </c>
      <c r="F9" s="530"/>
      <c r="G9" s="322">
        <f>D9-F9</f>
        <v>0</v>
      </c>
      <c r="H9" s="530"/>
      <c r="I9" s="322">
        <f>F9-H9</f>
        <v>0</v>
      </c>
      <c r="J9" s="530"/>
      <c r="K9" s="322">
        <f>H9-J9</f>
        <v>0</v>
      </c>
      <c r="L9" s="530"/>
      <c r="M9" s="322">
        <f>J9-L9</f>
        <v>0</v>
      </c>
      <c r="O9" s="487">
        <f>IFERROR(IF(AND(ROUND(SUM(C9:C9),0)=0,ROUND(SUM(D9:D9),0)&gt;ROUND(SUM(C9:C9),0)),"INF",(ROUND(SUM(D9:D9),0)-ROUND(SUM(C9:C9),0))/ROUND(SUM(C9:C9),0)),0)</f>
        <v>0</v>
      </c>
      <c r="P9" s="487">
        <f>IFERROR(IF(AND(ROUND(SUM(D9:D9),0)=0,ROUND(SUM(F9:F9),0)&gt;ROUND(SUM(D9:D9),0)),"INF",(ROUND(SUM(F9:F9),0)-ROUND(SUM(D9:D9),0))/ROUND(SUM(D9:D9),0)),0)</f>
        <v>0</v>
      </c>
      <c r="Q9" s="487">
        <f>IFERROR(IF(AND(ROUND(SUM(F9:F9),0)=0,ROUND(SUM(H9:H9),0)&gt;ROUND(SUM(F9:F9),0)),"INF",(ROUND(SUM(H9:H9),0)-ROUND(SUM(F9:F9),0))/ROUND(SUM(F9:F9),0)),0)</f>
        <v>0</v>
      </c>
      <c r="R9" s="487">
        <f>IFERROR(IF(AND(ROUND(SUM(H9:H9),0)=0,ROUND(SUM(J9:J9),0)&gt;ROUND(SUM(H9:H9),0)),"INF",(ROUND(SUM(J9:J9),0)-ROUND(SUM(H9:H9),0))/ROUND(SUM(H9:H9),0)),0)</f>
        <v>0</v>
      </c>
      <c r="S9" s="487">
        <f>IFERROR(IF(AND(ROUND(SUM(J9:J9),0)=0,ROUND(SUM(L9:L9),0)&gt;ROUND(SUM(J9:J9),0)),"INF",(ROUND(SUM(L9:L9),0)-ROUND(SUM(J9:J9),0))/ROUND(SUM(J9:J9),0)),0)</f>
        <v>0</v>
      </c>
    </row>
    <row r="10" spans="1:19" s="44" customFormat="1" ht="13.5" customHeight="1" x14ac:dyDescent="0.3">
      <c r="A10" s="773" t="s">
        <v>849</v>
      </c>
      <c r="B10" s="774"/>
      <c r="C10" s="531"/>
      <c r="D10" s="531"/>
      <c r="E10" s="322">
        <f t="shared" ref="E10:E27" si="0">+C10-D10</f>
        <v>0</v>
      </c>
      <c r="F10" s="531"/>
      <c r="G10" s="322">
        <f t="shared" ref="G10:G27" si="1">D10-F10</f>
        <v>0</v>
      </c>
      <c r="H10" s="531"/>
      <c r="I10" s="322">
        <f t="shared" ref="I10:I27" si="2">F10-H10</f>
        <v>0</v>
      </c>
      <c r="J10" s="531"/>
      <c r="K10" s="322">
        <f t="shared" ref="K10:K27" si="3">H10-J10</f>
        <v>0</v>
      </c>
      <c r="L10" s="531"/>
      <c r="M10" s="322">
        <f t="shared" ref="M10:M27" si="4">J10-L10</f>
        <v>0</v>
      </c>
      <c r="O10" s="487">
        <f t="shared" ref="O10:O27" si="5">IFERROR(IF(AND(ROUND(SUM(C10:C10),0)=0,ROUND(SUM(D10:D10),0)&gt;ROUND(SUM(C10:C10),0)),"INF",(ROUND(SUM(D10:D10),0)-ROUND(SUM(C10:C10),0))/ROUND(SUM(C10:C10),0)),0)</f>
        <v>0</v>
      </c>
      <c r="P10" s="487">
        <f t="shared" ref="P10:P27" si="6">IFERROR(IF(AND(ROUND(SUM(D10:D10),0)=0,ROUND(SUM(F10:F10),0)&gt;ROUND(SUM(D10:D10),0)),"INF",(ROUND(SUM(F10:F10),0)-ROUND(SUM(D10:D10),0))/ROUND(SUM(D10:D10),0)),0)</f>
        <v>0</v>
      </c>
      <c r="Q10" s="487">
        <f t="shared" ref="Q10:Q27" si="7">IFERROR(IF(AND(ROUND(SUM(F10:F10),0)=0,ROUND(SUM(H10:H10),0)&gt;ROUND(SUM(F10:F10),0)),"INF",(ROUND(SUM(H10:H10),0)-ROUND(SUM(F10:F10),0))/ROUND(SUM(F10:F10),0)),0)</f>
        <v>0</v>
      </c>
      <c r="R10" s="487">
        <f t="shared" ref="R10:R27" si="8">IFERROR(IF(AND(ROUND(SUM(H10:H10),0)=0,ROUND(SUM(J10:J10),0)&gt;ROUND(SUM(H10:H10),0)),"INF",(ROUND(SUM(J10:J10),0)-ROUND(SUM(H10:H10),0))/ROUND(SUM(H10:H10),0)),0)</f>
        <v>0</v>
      </c>
      <c r="S10" s="487">
        <f t="shared" ref="S10:S27" si="9">IFERROR(IF(AND(ROUND(SUM(J10:J10),0)=0,ROUND(SUM(L10:L10),0)&gt;ROUND(SUM(J10:J10),0)),"INF",(ROUND(SUM(L10:L10),0)-ROUND(SUM(J10:J10),0))/ROUND(SUM(J10:J10),0)),0)</f>
        <v>0</v>
      </c>
    </row>
    <row r="11" spans="1:19" s="44" customFormat="1" ht="13.5" customHeight="1" x14ac:dyDescent="0.3">
      <c r="A11" s="773" t="s">
        <v>849</v>
      </c>
      <c r="B11" s="774"/>
      <c r="C11" s="531"/>
      <c r="D11" s="531"/>
      <c r="E11" s="322">
        <f t="shared" si="0"/>
        <v>0</v>
      </c>
      <c r="F11" s="531"/>
      <c r="G11" s="322">
        <f t="shared" si="1"/>
        <v>0</v>
      </c>
      <c r="H11" s="531"/>
      <c r="I11" s="322">
        <f t="shared" si="2"/>
        <v>0</v>
      </c>
      <c r="J11" s="531"/>
      <c r="K11" s="322">
        <f t="shared" si="3"/>
        <v>0</v>
      </c>
      <c r="L11" s="531"/>
      <c r="M11" s="322">
        <f t="shared" si="4"/>
        <v>0</v>
      </c>
      <c r="O11" s="487">
        <f t="shared" si="5"/>
        <v>0</v>
      </c>
      <c r="P11" s="487">
        <f t="shared" si="6"/>
        <v>0</v>
      </c>
      <c r="Q11" s="487">
        <f t="shared" si="7"/>
        <v>0</v>
      </c>
      <c r="R11" s="487">
        <f t="shared" si="8"/>
        <v>0</v>
      </c>
      <c r="S11" s="487">
        <f t="shared" si="9"/>
        <v>0</v>
      </c>
    </row>
    <row r="12" spans="1:19" s="44" customFormat="1" ht="13.5" customHeight="1" x14ac:dyDescent="0.3">
      <c r="A12" s="773" t="s">
        <v>849</v>
      </c>
      <c r="B12" s="774"/>
      <c r="C12" s="531"/>
      <c r="D12" s="531"/>
      <c r="E12" s="322">
        <f t="shared" si="0"/>
        <v>0</v>
      </c>
      <c r="F12" s="531"/>
      <c r="G12" s="322">
        <f t="shared" si="1"/>
        <v>0</v>
      </c>
      <c r="H12" s="531"/>
      <c r="I12" s="322">
        <f t="shared" si="2"/>
        <v>0</v>
      </c>
      <c r="J12" s="531"/>
      <c r="K12" s="322">
        <f t="shared" si="3"/>
        <v>0</v>
      </c>
      <c r="L12" s="531"/>
      <c r="M12" s="322">
        <f t="shared" si="4"/>
        <v>0</v>
      </c>
      <c r="O12" s="487">
        <f t="shared" si="5"/>
        <v>0</v>
      </c>
      <c r="P12" s="487">
        <f t="shared" si="6"/>
        <v>0</v>
      </c>
      <c r="Q12" s="487">
        <f t="shared" si="7"/>
        <v>0</v>
      </c>
      <c r="R12" s="487">
        <f t="shared" si="8"/>
        <v>0</v>
      </c>
      <c r="S12" s="487">
        <f t="shared" si="9"/>
        <v>0</v>
      </c>
    </row>
    <row r="13" spans="1:19" s="44" customFormat="1" ht="13.5" customHeight="1" x14ac:dyDescent="0.3">
      <c r="A13" s="773" t="s">
        <v>849</v>
      </c>
      <c r="B13" s="774"/>
      <c r="C13" s="531"/>
      <c r="D13" s="531"/>
      <c r="E13" s="322">
        <f t="shared" si="0"/>
        <v>0</v>
      </c>
      <c r="F13" s="531"/>
      <c r="G13" s="322">
        <f t="shared" si="1"/>
        <v>0</v>
      </c>
      <c r="H13" s="531"/>
      <c r="I13" s="322">
        <f t="shared" si="2"/>
        <v>0</v>
      </c>
      <c r="J13" s="531"/>
      <c r="K13" s="322">
        <f t="shared" si="3"/>
        <v>0</v>
      </c>
      <c r="L13" s="531"/>
      <c r="M13" s="322">
        <f t="shared" si="4"/>
        <v>0</v>
      </c>
      <c r="O13" s="487">
        <f t="shared" si="5"/>
        <v>0</v>
      </c>
      <c r="P13" s="487">
        <f t="shared" si="6"/>
        <v>0</v>
      </c>
      <c r="Q13" s="487">
        <f t="shared" si="7"/>
        <v>0</v>
      </c>
      <c r="R13" s="487">
        <f t="shared" si="8"/>
        <v>0</v>
      </c>
      <c r="S13" s="487">
        <f t="shared" si="9"/>
        <v>0</v>
      </c>
    </row>
    <row r="14" spans="1:19" s="44" customFormat="1" ht="13.5" customHeight="1" x14ac:dyDescent="0.3">
      <c r="A14" s="773" t="s">
        <v>849</v>
      </c>
      <c r="B14" s="774"/>
      <c r="C14" s="531"/>
      <c r="D14" s="531"/>
      <c r="E14" s="322">
        <f t="shared" si="0"/>
        <v>0</v>
      </c>
      <c r="F14" s="531"/>
      <c r="G14" s="322">
        <f t="shared" si="1"/>
        <v>0</v>
      </c>
      <c r="H14" s="531"/>
      <c r="I14" s="322">
        <f t="shared" si="2"/>
        <v>0</v>
      </c>
      <c r="J14" s="531"/>
      <c r="K14" s="322">
        <f t="shared" si="3"/>
        <v>0</v>
      </c>
      <c r="L14" s="531"/>
      <c r="M14" s="322">
        <f t="shared" si="4"/>
        <v>0</v>
      </c>
      <c r="O14" s="487">
        <f t="shared" si="5"/>
        <v>0</v>
      </c>
      <c r="P14" s="487">
        <f t="shared" si="6"/>
        <v>0</v>
      </c>
      <c r="Q14" s="487">
        <f t="shared" si="7"/>
        <v>0</v>
      </c>
      <c r="R14" s="487">
        <f t="shared" si="8"/>
        <v>0</v>
      </c>
      <c r="S14" s="487">
        <f t="shared" si="9"/>
        <v>0</v>
      </c>
    </row>
    <row r="15" spans="1:19" s="44" customFormat="1" ht="13.5" customHeight="1" x14ac:dyDescent="0.3">
      <c r="A15" s="773" t="s">
        <v>849</v>
      </c>
      <c r="B15" s="774"/>
      <c r="C15" s="531"/>
      <c r="D15" s="531"/>
      <c r="E15" s="322">
        <f t="shared" si="0"/>
        <v>0</v>
      </c>
      <c r="F15" s="531"/>
      <c r="G15" s="322">
        <f t="shared" si="1"/>
        <v>0</v>
      </c>
      <c r="H15" s="531"/>
      <c r="I15" s="322">
        <f t="shared" si="2"/>
        <v>0</v>
      </c>
      <c r="J15" s="531"/>
      <c r="K15" s="322">
        <f t="shared" si="3"/>
        <v>0</v>
      </c>
      <c r="L15" s="531"/>
      <c r="M15" s="322">
        <f t="shared" si="4"/>
        <v>0</v>
      </c>
      <c r="O15" s="487">
        <f t="shared" si="5"/>
        <v>0</v>
      </c>
      <c r="P15" s="487">
        <f t="shared" si="6"/>
        <v>0</v>
      </c>
      <c r="Q15" s="487">
        <f t="shared" si="7"/>
        <v>0</v>
      </c>
      <c r="R15" s="487">
        <f t="shared" si="8"/>
        <v>0</v>
      </c>
      <c r="S15" s="487">
        <f t="shared" si="9"/>
        <v>0</v>
      </c>
    </row>
    <row r="16" spans="1:19" s="44" customFormat="1" ht="13.5" customHeight="1" x14ac:dyDescent="0.3">
      <c r="A16" s="773" t="s">
        <v>849</v>
      </c>
      <c r="B16" s="774"/>
      <c r="C16" s="531"/>
      <c r="D16" s="531"/>
      <c r="E16" s="322">
        <f t="shared" si="0"/>
        <v>0</v>
      </c>
      <c r="F16" s="531"/>
      <c r="G16" s="322">
        <f t="shared" si="1"/>
        <v>0</v>
      </c>
      <c r="H16" s="531"/>
      <c r="I16" s="322">
        <f t="shared" si="2"/>
        <v>0</v>
      </c>
      <c r="J16" s="531"/>
      <c r="K16" s="322">
        <f t="shared" si="3"/>
        <v>0</v>
      </c>
      <c r="L16" s="531"/>
      <c r="M16" s="322">
        <f t="shared" si="4"/>
        <v>0</v>
      </c>
      <c r="O16" s="487">
        <f t="shared" si="5"/>
        <v>0</v>
      </c>
      <c r="P16" s="487">
        <f t="shared" si="6"/>
        <v>0</v>
      </c>
      <c r="Q16" s="487">
        <f t="shared" si="7"/>
        <v>0</v>
      </c>
      <c r="R16" s="487">
        <f t="shared" si="8"/>
        <v>0</v>
      </c>
      <c r="S16" s="487">
        <f t="shared" si="9"/>
        <v>0</v>
      </c>
    </row>
    <row r="17" spans="1:19" s="44" customFormat="1" ht="13.5" customHeight="1" x14ac:dyDescent="0.3">
      <c r="A17" s="773" t="s">
        <v>849</v>
      </c>
      <c r="B17" s="774"/>
      <c r="C17" s="531"/>
      <c r="D17" s="531"/>
      <c r="E17" s="322">
        <f t="shared" si="0"/>
        <v>0</v>
      </c>
      <c r="F17" s="531"/>
      <c r="G17" s="322">
        <f t="shared" si="1"/>
        <v>0</v>
      </c>
      <c r="H17" s="531"/>
      <c r="I17" s="322">
        <f t="shared" si="2"/>
        <v>0</v>
      </c>
      <c r="J17" s="531"/>
      <c r="K17" s="322">
        <f t="shared" si="3"/>
        <v>0</v>
      </c>
      <c r="L17" s="531"/>
      <c r="M17" s="322">
        <f t="shared" si="4"/>
        <v>0</v>
      </c>
      <c r="O17" s="487">
        <f t="shared" si="5"/>
        <v>0</v>
      </c>
      <c r="P17" s="487">
        <f t="shared" si="6"/>
        <v>0</v>
      </c>
      <c r="Q17" s="487">
        <f t="shared" si="7"/>
        <v>0</v>
      </c>
      <c r="R17" s="487">
        <f t="shared" si="8"/>
        <v>0</v>
      </c>
      <c r="S17" s="487">
        <f t="shared" si="9"/>
        <v>0</v>
      </c>
    </row>
    <row r="18" spans="1:19" s="44" customFormat="1" ht="13.5" customHeight="1" x14ac:dyDescent="0.3">
      <c r="A18" s="773" t="s">
        <v>849</v>
      </c>
      <c r="B18" s="774"/>
      <c r="C18" s="531"/>
      <c r="D18" s="531"/>
      <c r="E18" s="322">
        <f t="shared" si="0"/>
        <v>0</v>
      </c>
      <c r="F18" s="531"/>
      <c r="G18" s="322">
        <f t="shared" si="1"/>
        <v>0</v>
      </c>
      <c r="H18" s="531"/>
      <c r="I18" s="322">
        <f t="shared" si="2"/>
        <v>0</v>
      </c>
      <c r="J18" s="531"/>
      <c r="K18" s="322">
        <f t="shared" si="3"/>
        <v>0</v>
      </c>
      <c r="L18" s="531"/>
      <c r="M18" s="322">
        <f t="shared" si="4"/>
        <v>0</v>
      </c>
      <c r="O18" s="487">
        <f t="shared" si="5"/>
        <v>0</v>
      </c>
      <c r="P18" s="487">
        <f t="shared" si="6"/>
        <v>0</v>
      </c>
      <c r="Q18" s="487">
        <f t="shared" si="7"/>
        <v>0</v>
      </c>
      <c r="R18" s="487">
        <f t="shared" si="8"/>
        <v>0</v>
      </c>
      <c r="S18" s="487">
        <f t="shared" si="9"/>
        <v>0</v>
      </c>
    </row>
    <row r="19" spans="1:19" s="44" customFormat="1" ht="13.5" customHeight="1" x14ac:dyDescent="0.3">
      <c r="A19" s="773" t="s">
        <v>849</v>
      </c>
      <c r="B19" s="774"/>
      <c r="C19" s="531"/>
      <c r="D19" s="531"/>
      <c r="E19" s="322">
        <f t="shared" si="0"/>
        <v>0</v>
      </c>
      <c r="F19" s="531"/>
      <c r="G19" s="322">
        <f t="shared" si="1"/>
        <v>0</v>
      </c>
      <c r="H19" s="531"/>
      <c r="I19" s="322">
        <f t="shared" si="2"/>
        <v>0</v>
      </c>
      <c r="J19" s="531"/>
      <c r="K19" s="322">
        <f t="shared" si="3"/>
        <v>0</v>
      </c>
      <c r="L19" s="531"/>
      <c r="M19" s="322">
        <f t="shared" si="4"/>
        <v>0</v>
      </c>
      <c r="O19" s="487">
        <f t="shared" si="5"/>
        <v>0</v>
      </c>
      <c r="P19" s="487">
        <f t="shared" si="6"/>
        <v>0</v>
      </c>
      <c r="Q19" s="487">
        <f t="shared" si="7"/>
        <v>0</v>
      </c>
      <c r="R19" s="487">
        <f t="shared" si="8"/>
        <v>0</v>
      </c>
      <c r="S19" s="487">
        <f t="shared" si="9"/>
        <v>0</v>
      </c>
    </row>
    <row r="20" spans="1:19" s="44" customFormat="1" ht="13.5" customHeight="1" x14ac:dyDescent="0.3">
      <c r="A20" s="773" t="s">
        <v>849</v>
      </c>
      <c r="B20" s="774"/>
      <c r="C20" s="531"/>
      <c r="D20" s="531"/>
      <c r="E20" s="322">
        <f t="shared" si="0"/>
        <v>0</v>
      </c>
      <c r="F20" s="531"/>
      <c r="G20" s="322">
        <f t="shared" si="1"/>
        <v>0</v>
      </c>
      <c r="H20" s="531"/>
      <c r="I20" s="322">
        <f t="shared" si="2"/>
        <v>0</v>
      </c>
      <c r="J20" s="531"/>
      <c r="K20" s="322">
        <f t="shared" si="3"/>
        <v>0</v>
      </c>
      <c r="L20" s="531"/>
      <c r="M20" s="322">
        <f t="shared" si="4"/>
        <v>0</v>
      </c>
      <c r="O20" s="487">
        <f t="shared" si="5"/>
        <v>0</v>
      </c>
      <c r="P20" s="487">
        <f t="shared" si="6"/>
        <v>0</v>
      </c>
      <c r="Q20" s="487">
        <f t="shared" si="7"/>
        <v>0</v>
      </c>
      <c r="R20" s="487">
        <f t="shared" si="8"/>
        <v>0</v>
      </c>
      <c r="S20" s="487">
        <f t="shared" si="9"/>
        <v>0</v>
      </c>
    </row>
    <row r="21" spans="1:19" s="44" customFormat="1" ht="13.5" customHeight="1" x14ac:dyDescent="0.3">
      <c r="A21" s="773" t="s">
        <v>849</v>
      </c>
      <c r="B21" s="774"/>
      <c r="C21" s="531"/>
      <c r="D21" s="531"/>
      <c r="E21" s="322">
        <f t="shared" si="0"/>
        <v>0</v>
      </c>
      <c r="F21" s="531"/>
      <c r="G21" s="322">
        <f t="shared" si="1"/>
        <v>0</v>
      </c>
      <c r="H21" s="531"/>
      <c r="I21" s="322">
        <f t="shared" si="2"/>
        <v>0</v>
      </c>
      <c r="J21" s="531"/>
      <c r="K21" s="322">
        <f t="shared" si="3"/>
        <v>0</v>
      </c>
      <c r="L21" s="531"/>
      <c r="M21" s="322">
        <f t="shared" si="4"/>
        <v>0</v>
      </c>
      <c r="O21" s="487">
        <f t="shared" si="5"/>
        <v>0</v>
      </c>
      <c r="P21" s="487">
        <f t="shared" si="6"/>
        <v>0</v>
      </c>
      <c r="Q21" s="487">
        <f t="shared" si="7"/>
        <v>0</v>
      </c>
      <c r="R21" s="487">
        <f t="shared" si="8"/>
        <v>0</v>
      </c>
      <c r="S21" s="487">
        <f t="shared" si="9"/>
        <v>0</v>
      </c>
    </row>
    <row r="22" spans="1:19" s="44" customFormat="1" ht="13.5" customHeight="1" x14ac:dyDescent="0.3">
      <c r="A22" s="773" t="s">
        <v>849</v>
      </c>
      <c r="B22" s="774"/>
      <c r="C22" s="531"/>
      <c r="D22" s="531"/>
      <c r="E22" s="322">
        <f t="shared" si="0"/>
        <v>0</v>
      </c>
      <c r="F22" s="531"/>
      <c r="G22" s="322">
        <f t="shared" si="1"/>
        <v>0</v>
      </c>
      <c r="H22" s="531"/>
      <c r="I22" s="322">
        <f t="shared" si="2"/>
        <v>0</v>
      </c>
      <c r="J22" s="531"/>
      <c r="K22" s="322">
        <f t="shared" si="3"/>
        <v>0</v>
      </c>
      <c r="L22" s="531"/>
      <c r="M22" s="322">
        <f t="shared" si="4"/>
        <v>0</v>
      </c>
      <c r="O22" s="487">
        <f t="shared" si="5"/>
        <v>0</v>
      </c>
      <c r="P22" s="487">
        <f t="shared" si="6"/>
        <v>0</v>
      </c>
      <c r="Q22" s="487">
        <f t="shared" si="7"/>
        <v>0</v>
      </c>
      <c r="R22" s="487">
        <f t="shared" si="8"/>
        <v>0</v>
      </c>
      <c r="S22" s="487">
        <f t="shared" si="9"/>
        <v>0</v>
      </c>
    </row>
    <row r="23" spans="1:19" s="44" customFormat="1" ht="13.5" customHeight="1" x14ac:dyDescent="0.3">
      <c r="A23" s="773" t="s">
        <v>849</v>
      </c>
      <c r="B23" s="774"/>
      <c r="C23" s="531"/>
      <c r="D23" s="531"/>
      <c r="E23" s="322">
        <f t="shared" si="0"/>
        <v>0</v>
      </c>
      <c r="F23" s="531"/>
      <c r="G23" s="322">
        <f t="shared" si="1"/>
        <v>0</v>
      </c>
      <c r="H23" s="531"/>
      <c r="I23" s="322">
        <f t="shared" si="2"/>
        <v>0</v>
      </c>
      <c r="J23" s="531"/>
      <c r="K23" s="322">
        <f t="shared" si="3"/>
        <v>0</v>
      </c>
      <c r="L23" s="531"/>
      <c r="M23" s="322">
        <f t="shared" si="4"/>
        <v>0</v>
      </c>
      <c r="O23" s="487">
        <f t="shared" si="5"/>
        <v>0</v>
      </c>
      <c r="P23" s="487">
        <f t="shared" si="6"/>
        <v>0</v>
      </c>
      <c r="Q23" s="487">
        <f t="shared" si="7"/>
        <v>0</v>
      </c>
      <c r="R23" s="487">
        <f t="shared" si="8"/>
        <v>0</v>
      </c>
      <c r="S23" s="487">
        <f t="shared" si="9"/>
        <v>0</v>
      </c>
    </row>
    <row r="24" spans="1:19" s="44" customFormat="1" ht="13.5" customHeight="1" x14ac:dyDescent="0.3">
      <c r="A24" s="773" t="s">
        <v>849</v>
      </c>
      <c r="B24" s="774"/>
      <c r="C24" s="531"/>
      <c r="D24" s="531"/>
      <c r="E24" s="322">
        <f t="shared" si="0"/>
        <v>0</v>
      </c>
      <c r="F24" s="531"/>
      <c r="G24" s="322">
        <f t="shared" si="1"/>
        <v>0</v>
      </c>
      <c r="H24" s="531"/>
      <c r="I24" s="322">
        <f t="shared" si="2"/>
        <v>0</v>
      </c>
      <c r="J24" s="531"/>
      <c r="K24" s="322">
        <f t="shared" si="3"/>
        <v>0</v>
      </c>
      <c r="L24" s="531"/>
      <c r="M24" s="322">
        <f t="shared" si="4"/>
        <v>0</v>
      </c>
      <c r="O24" s="487">
        <f t="shared" si="5"/>
        <v>0</v>
      </c>
      <c r="P24" s="487">
        <f t="shared" si="6"/>
        <v>0</v>
      </c>
      <c r="Q24" s="487">
        <f t="shared" si="7"/>
        <v>0</v>
      </c>
      <c r="R24" s="487">
        <f t="shared" si="8"/>
        <v>0</v>
      </c>
      <c r="S24" s="487">
        <f t="shared" si="9"/>
        <v>0</v>
      </c>
    </row>
    <row r="25" spans="1:19" s="44" customFormat="1" ht="13.5" customHeight="1" x14ac:dyDescent="0.3">
      <c r="A25" s="773" t="s">
        <v>849</v>
      </c>
      <c r="B25" s="774"/>
      <c r="C25" s="531"/>
      <c r="D25" s="531"/>
      <c r="E25" s="322">
        <f t="shared" si="0"/>
        <v>0</v>
      </c>
      <c r="F25" s="531"/>
      <c r="G25" s="322">
        <f t="shared" si="1"/>
        <v>0</v>
      </c>
      <c r="H25" s="531"/>
      <c r="I25" s="322">
        <f t="shared" si="2"/>
        <v>0</v>
      </c>
      <c r="J25" s="531"/>
      <c r="K25" s="322">
        <f t="shared" si="3"/>
        <v>0</v>
      </c>
      <c r="L25" s="531"/>
      <c r="M25" s="322">
        <f t="shared" si="4"/>
        <v>0</v>
      </c>
      <c r="O25" s="487">
        <f t="shared" si="5"/>
        <v>0</v>
      </c>
      <c r="P25" s="487">
        <f t="shared" si="6"/>
        <v>0</v>
      </c>
      <c r="Q25" s="487">
        <f t="shared" si="7"/>
        <v>0</v>
      </c>
      <c r="R25" s="487">
        <f t="shared" si="8"/>
        <v>0</v>
      </c>
      <c r="S25" s="487">
        <f t="shared" si="9"/>
        <v>0</v>
      </c>
    </row>
    <row r="26" spans="1:19" s="44" customFormat="1" ht="13.5" customHeight="1" x14ac:dyDescent="0.3">
      <c r="A26" s="773" t="s">
        <v>849</v>
      </c>
      <c r="B26" s="774"/>
      <c r="C26" s="531"/>
      <c r="D26" s="531"/>
      <c r="E26" s="322">
        <f t="shared" si="0"/>
        <v>0</v>
      </c>
      <c r="F26" s="531"/>
      <c r="G26" s="322">
        <f t="shared" si="1"/>
        <v>0</v>
      </c>
      <c r="H26" s="531"/>
      <c r="I26" s="322">
        <f t="shared" si="2"/>
        <v>0</v>
      </c>
      <c r="J26" s="531"/>
      <c r="K26" s="322">
        <f t="shared" si="3"/>
        <v>0</v>
      </c>
      <c r="L26" s="531"/>
      <c r="M26" s="322">
        <f t="shared" si="4"/>
        <v>0</v>
      </c>
      <c r="O26" s="487">
        <f t="shared" si="5"/>
        <v>0</v>
      </c>
      <c r="P26" s="487">
        <f t="shared" si="6"/>
        <v>0</v>
      </c>
      <c r="Q26" s="487">
        <f t="shared" si="7"/>
        <v>0</v>
      </c>
      <c r="R26" s="487">
        <f t="shared" si="8"/>
        <v>0</v>
      </c>
      <c r="S26" s="487">
        <f t="shared" si="9"/>
        <v>0</v>
      </c>
    </row>
    <row r="27" spans="1:19" s="44" customFormat="1" ht="13.5" customHeight="1" x14ac:dyDescent="0.3">
      <c r="A27" s="773" t="s">
        <v>849</v>
      </c>
      <c r="B27" s="774"/>
      <c r="C27" s="531"/>
      <c r="D27" s="531"/>
      <c r="E27" s="322">
        <f t="shared" si="0"/>
        <v>0</v>
      </c>
      <c r="F27" s="531"/>
      <c r="G27" s="322">
        <f t="shared" si="1"/>
        <v>0</v>
      </c>
      <c r="H27" s="531"/>
      <c r="I27" s="322">
        <f t="shared" si="2"/>
        <v>0</v>
      </c>
      <c r="J27" s="531"/>
      <c r="K27" s="322">
        <f t="shared" si="3"/>
        <v>0</v>
      </c>
      <c r="L27" s="531"/>
      <c r="M27" s="322">
        <f t="shared" si="4"/>
        <v>0</v>
      </c>
      <c r="O27" s="487">
        <f t="shared" si="5"/>
        <v>0</v>
      </c>
      <c r="P27" s="487">
        <f t="shared" si="6"/>
        <v>0</v>
      </c>
      <c r="Q27" s="487">
        <f t="shared" si="7"/>
        <v>0</v>
      </c>
      <c r="R27" s="487">
        <f t="shared" si="8"/>
        <v>0</v>
      </c>
      <c r="S27" s="487">
        <f t="shared" si="9"/>
        <v>0</v>
      </c>
    </row>
    <row r="28" spans="1:19" x14ac:dyDescent="0.3">
      <c r="A28" s="776" t="s">
        <v>14</v>
      </c>
      <c r="B28" s="777"/>
      <c r="C28" s="532">
        <f>+SUM(C9:C27)</f>
        <v>0</v>
      </c>
      <c r="D28" s="532">
        <f t="shared" ref="D28:M28" si="10">+SUM(D9:D27)</f>
        <v>0</v>
      </c>
      <c r="E28" s="532">
        <f t="shared" si="10"/>
        <v>0</v>
      </c>
      <c r="F28" s="532">
        <f t="shared" si="10"/>
        <v>0</v>
      </c>
      <c r="G28" s="532">
        <f t="shared" si="10"/>
        <v>0</v>
      </c>
      <c r="H28" s="532">
        <f t="shared" si="10"/>
        <v>0</v>
      </c>
      <c r="I28" s="532">
        <f t="shared" si="10"/>
        <v>0</v>
      </c>
      <c r="J28" s="532">
        <f t="shared" si="10"/>
        <v>0</v>
      </c>
      <c r="K28" s="532">
        <f t="shared" si="10"/>
        <v>0</v>
      </c>
      <c r="L28" s="532">
        <f t="shared" si="10"/>
        <v>0</v>
      </c>
      <c r="M28" s="532">
        <f t="shared" si="10"/>
        <v>0</v>
      </c>
    </row>
    <row r="31" spans="1:19" x14ac:dyDescent="0.3">
      <c r="A31" s="776" t="s">
        <v>850</v>
      </c>
      <c r="B31" s="777"/>
      <c r="C31" s="532">
        <f>+'TAB4.1.1'!B6</f>
        <v>0</v>
      </c>
      <c r="D31" s="532">
        <f>+'TAB4.1.1'!C6</f>
        <v>0</v>
      </c>
      <c r="E31" s="533"/>
      <c r="F31" s="532">
        <f>+'TAB4.1.1'!E6</f>
        <v>0</v>
      </c>
      <c r="G31" s="533"/>
      <c r="H31" s="532">
        <f>+'TAB4.1.1'!G6</f>
        <v>0</v>
      </c>
      <c r="I31" s="533"/>
      <c r="J31" s="532">
        <f>+'TAB4.1.1'!I6</f>
        <v>0</v>
      </c>
      <c r="K31" s="533"/>
      <c r="L31" s="532">
        <f>+'TAB4.1.1'!K6</f>
        <v>0</v>
      </c>
    </row>
    <row r="32" spans="1:19" x14ac:dyDescent="0.3">
      <c r="B32" s="534" t="s">
        <v>748</v>
      </c>
      <c r="C32" s="84">
        <f>+C31-C28</f>
        <v>0</v>
      </c>
      <c r="D32" s="84">
        <f>+D31-D28</f>
        <v>0</v>
      </c>
      <c r="F32" s="84">
        <f>+F31-F28</f>
        <v>0</v>
      </c>
      <c r="H32" s="84">
        <f>+H31-H28</f>
        <v>0</v>
      </c>
      <c r="J32" s="84">
        <f>+J31-J28</f>
        <v>0</v>
      </c>
      <c r="L32" s="84">
        <f>+L31-L28</f>
        <v>0</v>
      </c>
    </row>
  </sheetData>
  <mergeCells count="24">
    <mergeCell ref="A31:B31"/>
    <mergeCell ref="A18:B18"/>
    <mergeCell ref="A19:B19"/>
    <mergeCell ref="A20:B20"/>
    <mergeCell ref="A21:B21"/>
    <mergeCell ref="A22:B22"/>
    <mergeCell ref="A23:B23"/>
    <mergeCell ref="A24:B24"/>
    <mergeCell ref="A25:B25"/>
    <mergeCell ref="A26:B26"/>
    <mergeCell ref="A27:B27"/>
    <mergeCell ref="A28:B28"/>
    <mergeCell ref="A17:B17"/>
    <mergeCell ref="A3:S3"/>
    <mergeCell ref="A5:S5"/>
    <mergeCell ref="O7:S7"/>
    <mergeCell ref="A9:B9"/>
    <mergeCell ref="A10:B10"/>
    <mergeCell ref="A11:B11"/>
    <mergeCell ref="A12:B12"/>
    <mergeCell ref="A13:B13"/>
    <mergeCell ref="A14:B14"/>
    <mergeCell ref="A15:B15"/>
    <mergeCell ref="A16:B16"/>
  </mergeCells>
  <conditionalFormatting sqref="D12:D15 C16:D27 C9:D11 A9:A27 F9:F27 H9:H27 J9:J27 L9:L13">
    <cfRule type="containsText" dxfId="325" priority="28" operator="containsText" text="ntitulé">
      <formula>NOT(ISERROR(SEARCH("ntitulé",A9)))</formula>
    </cfRule>
    <cfRule type="containsBlanks" dxfId="324" priority="29">
      <formula>LEN(TRIM(A9))=0</formula>
    </cfRule>
  </conditionalFormatting>
  <conditionalFormatting sqref="D12:D15 C16:D27 C9:D11 F9:F27 H9:H27 J9:J27 L9:L13">
    <cfRule type="containsText" dxfId="323" priority="27" operator="containsText" text="libre">
      <formula>NOT(ISERROR(SEARCH("libre",C9)))</formula>
    </cfRule>
  </conditionalFormatting>
  <conditionalFormatting sqref="C12:C15">
    <cfRule type="containsText" dxfId="322" priority="25" operator="containsText" text="ntitulé">
      <formula>NOT(ISERROR(SEARCH("ntitulé",C12)))</formula>
    </cfRule>
    <cfRule type="containsBlanks" dxfId="321" priority="26">
      <formula>LEN(TRIM(C12))=0</formula>
    </cfRule>
  </conditionalFormatting>
  <conditionalFormatting sqref="C12:C15">
    <cfRule type="containsText" dxfId="320" priority="24" operator="containsText" text="libre">
      <formula>NOT(ISERROR(SEARCH("libre",C12)))</formula>
    </cfRule>
  </conditionalFormatting>
  <conditionalFormatting sqref="C12">
    <cfRule type="containsText" dxfId="319" priority="22" operator="containsText" text="ntitulé">
      <formula>NOT(ISERROR(SEARCH("ntitulé",C12)))</formula>
    </cfRule>
    <cfRule type="containsBlanks" dxfId="318" priority="23">
      <formula>LEN(TRIM(C12))=0</formula>
    </cfRule>
  </conditionalFormatting>
  <conditionalFormatting sqref="C12">
    <cfRule type="containsText" dxfId="317" priority="21" operator="containsText" text="libre">
      <formula>NOT(ISERROR(SEARCH("libre",C12)))</formula>
    </cfRule>
  </conditionalFormatting>
  <conditionalFormatting sqref="C11">
    <cfRule type="containsText" dxfId="316" priority="19" operator="containsText" text="ntitulé">
      <formula>NOT(ISERROR(SEARCH("ntitulé",C11)))</formula>
    </cfRule>
    <cfRule type="containsBlanks" dxfId="315" priority="20">
      <formula>LEN(TRIM(C11))=0</formula>
    </cfRule>
  </conditionalFormatting>
  <conditionalFormatting sqref="C11">
    <cfRule type="containsText" dxfId="314" priority="18" operator="containsText" text="libre">
      <formula>NOT(ISERROR(SEARCH("libre",C11)))</formula>
    </cfRule>
  </conditionalFormatting>
  <conditionalFormatting sqref="C13">
    <cfRule type="containsText" dxfId="313" priority="16" operator="containsText" text="ntitulé">
      <formula>NOT(ISERROR(SEARCH("ntitulé",C13)))</formula>
    </cfRule>
    <cfRule type="containsBlanks" dxfId="312" priority="17">
      <formula>LEN(TRIM(C13))=0</formula>
    </cfRule>
  </conditionalFormatting>
  <conditionalFormatting sqref="C13">
    <cfRule type="containsText" dxfId="311" priority="15" operator="containsText" text="libre">
      <formula>NOT(ISERROR(SEARCH("libre",C13)))</formula>
    </cfRule>
  </conditionalFormatting>
  <conditionalFormatting sqref="C14">
    <cfRule type="containsText" dxfId="310" priority="13" operator="containsText" text="ntitulé">
      <formula>NOT(ISERROR(SEARCH("ntitulé",C14)))</formula>
    </cfRule>
    <cfRule type="containsBlanks" dxfId="309" priority="14">
      <formula>LEN(TRIM(C14))=0</formula>
    </cfRule>
  </conditionalFormatting>
  <conditionalFormatting sqref="C14">
    <cfRule type="containsText" dxfId="308" priority="12" operator="containsText" text="libre">
      <formula>NOT(ISERROR(SEARCH("libre",C14)))</formula>
    </cfRule>
  </conditionalFormatting>
  <conditionalFormatting sqref="C15">
    <cfRule type="containsText" dxfId="307" priority="10" operator="containsText" text="ntitulé">
      <formula>NOT(ISERROR(SEARCH("ntitulé",C15)))</formula>
    </cfRule>
    <cfRule type="containsBlanks" dxfId="306" priority="11">
      <formula>LEN(TRIM(C15))=0</formula>
    </cfRule>
  </conditionalFormatting>
  <conditionalFormatting sqref="C15">
    <cfRule type="containsText" dxfId="305" priority="9" operator="containsText" text="libre">
      <formula>NOT(ISERROR(SEARCH("libre",C15)))</formula>
    </cfRule>
  </conditionalFormatting>
  <conditionalFormatting sqref="L14:L17">
    <cfRule type="containsText" dxfId="304" priority="7" operator="containsText" text="ntitulé">
      <formula>NOT(ISERROR(SEARCH("ntitulé",L14)))</formula>
    </cfRule>
    <cfRule type="containsBlanks" dxfId="303" priority="8">
      <formula>LEN(TRIM(L14))=0</formula>
    </cfRule>
  </conditionalFormatting>
  <conditionalFormatting sqref="L14:L17">
    <cfRule type="containsText" dxfId="302" priority="6" operator="containsText" text="libre">
      <formula>NOT(ISERROR(SEARCH("libre",L14)))</formula>
    </cfRule>
  </conditionalFormatting>
  <conditionalFormatting sqref="L18:L27">
    <cfRule type="containsText" dxfId="301" priority="4" operator="containsText" text="ntitulé">
      <formula>NOT(ISERROR(SEARCH("ntitulé",L18)))</formula>
    </cfRule>
    <cfRule type="containsBlanks" dxfId="300" priority="5">
      <formula>LEN(TRIM(L18))=0</formula>
    </cfRule>
  </conditionalFormatting>
  <conditionalFormatting sqref="L18:L27">
    <cfRule type="containsText" dxfId="299" priority="3" operator="containsText" text="libre">
      <formula>NOT(ISERROR(SEARCH("libre",L18)))</formula>
    </cfRule>
  </conditionalFormatting>
  <conditionalFormatting sqref="A9:B27">
    <cfRule type="containsText" dxfId="298" priority="2" operator="containsText" text="libre">
      <formula>NOT(ISERROR(SEARCH("libre",A9)))</formula>
    </cfRule>
  </conditionalFormatting>
  <conditionalFormatting sqref="O9:S27">
    <cfRule type="cellIs" dxfId="297" priority="1" operator="greaterThan">
      <formula>0.1</formula>
    </cfRule>
  </conditionalFormatting>
  <hyperlinks>
    <hyperlink ref="A1" location="TAB00!A1" display="Retour page de garde" xr:uid="{776E0636-40DC-489B-B4C1-654DF9803DD1}"/>
  </hyperlinks>
  <pageMargins left="0.7" right="0.7" top="0.75" bottom="0.75" header="0.3" footer="0.3"/>
  <pageSetup paperSize="9" scale="6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E18EF-6E64-4895-BEF5-43260F3F7CAD}">
  <sheetPr published="0">
    <pageSetUpPr fitToPage="1"/>
  </sheetPr>
  <dimension ref="A1:S32"/>
  <sheetViews>
    <sheetView zoomScaleNormal="100" workbookViewId="0">
      <selection activeCell="K33" sqref="K33"/>
    </sheetView>
  </sheetViews>
  <sheetFormatPr baseColWidth="10" defaultColWidth="9.1640625" defaultRowHeight="13.5" x14ac:dyDescent="0.3"/>
  <cols>
    <col min="1" max="1" width="11.6640625" style="83" customWidth="1"/>
    <col min="2" max="2" width="36.1640625" style="2" customWidth="1"/>
    <col min="3" max="3" width="17.6640625" style="2" customWidth="1"/>
    <col min="4" max="5" width="18.5" style="2" customWidth="1"/>
    <col min="6" max="7" width="18.1640625" style="2" customWidth="1"/>
    <col min="8" max="9" width="18.5" style="2" customWidth="1"/>
    <col min="10" max="12" width="18.5" style="83" customWidth="1"/>
    <col min="13" max="13" width="18.5" style="2" customWidth="1"/>
    <col min="14" max="14" width="9.1640625" style="2"/>
    <col min="15" max="19" width="6.33203125" style="2" bestFit="1" customWidth="1"/>
    <col min="20" max="16384" width="9.1640625" style="2"/>
  </cols>
  <sheetData>
    <row r="1" spans="1:19" ht="15" x14ac:dyDescent="0.3">
      <c r="A1" s="525" t="s">
        <v>33</v>
      </c>
      <c r="J1" s="2"/>
      <c r="K1" s="2"/>
      <c r="L1" s="2"/>
    </row>
    <row r="2" spans="1:19" x14ac:dyDescent="0.3">
      <c r="A2" s="2"/>
      <c r="J2" s="2"/>
      <c r="K2" s="2"/>
      <c r="L2" s="2"/>
    </row>
    <row r="3" spans="1:19" ht="21" x14ac:dyDescent="0.3">
      <c r="A3" s="734" t="str">
        <f>TAB00!B72&amp;" : "&amp;TAB00!C72</f>
        <v>TAB4.1.1.2 : Détail des "services et biens divers" hors coûts informatiques</v>
      </c>
      <c r="B3" s="734"/>
      <c r="C3" s="734"/>
      <c r="D3" s="734"/>
      <c r="E3" s="734"/>
      <c r="F3" s="734"/>
      <c r="G3" s="734"/>
      <c r="H3" s="734"/>
      <c r="I3" s="734"/>
      <c r="J3" s="734"/>
      <c r="K3" s="734"/>
      <c r="L3" s="734"/>
      <c r="M3" s="734"/>
      <c r="N3" s="734"/>
      <c r="O3" s="734"/>
      <c r="P3" s="734"/>
      <c r="Q3" s="734"/>
      <c r="R3" s="734"/>
      <c r="S3" s="734"/>
    </row>
    <row r="4" spans="1:19" ht="16.5" x14ac:dyDescent="0.3">
      <c r="A4" s="526"/>
      <c r="B4" s="527"/>
      <c r="C4" s="527"/>
      <c r="D4" s="527"/>
      <c r="E4" s="527"/>
      <c r="F4" s="527"/>
      <c r="G4" s="527"/>
      <c r="H4" s="527"/>
      <c r="I4" s="527"/>
    </row>
    <row r="5" spans="1:19" s="44" customFormat="1" x14ac:dyDescent="0.3">
      <c r="A5" s="775" t="s">
        <v>864</v>
      </c>
      <c r="B5" s="775"/>
      <c r="C5" s="775"/>
      <c r="D5" s="775"/>
      <c r="E5" s="775"/>
      <c r="F5" s="775"/>
      <c r="G5" s="775"/>
      <c r="H5" s="775"/>
      <c r="I5" s="775"/>
      <c r="J5" s="775"/>
      <c r="K5" s="775"/>
      <c r="L5" s="775"/>
      <c r="M5" s="775"/>
      <c r="N5" s="775"/>
      <c r="O5" s="775"/>
      <c r="P5" s="775"/>
      <c r="Q5" s="775"/>
      <c r="R5" s="775"/>
      <c r="S5" s="775"/>
    </row>
    <row r="6" spans="1:19" s="44" customFormat="1" x14ac:dyDescent="0.3">
      <c r="A6" s="528"/>
      <c r="B6" s="529"/>
      <c r="C6" s="529"/>
      <c r="D6" s="529"/>
      <c r="E6" s="529"/>
      <c r="F6" s="529"/>
      <c r="G6" s="529"/>
      <c r="H6" s="529"/>
      <c r="I6" s="529"/>
      <c r="J6" s="74"/>
      <c r="K6" s="74"/>
      <c r="L6" s="74"/>
    </row>
    <row r="7" spans="1:19" s="44" customFormat="1" ht="13.5" customHeight="1" x14ac:dyDescent="0.3">
      <c r="A7" s="74"/>
      <c r="O7" s="741" t="s">
        <v>668</v>
      </c>
      <c r="P7" s="742"/>
      <c r="Q7" s="742"/>
      <c r="R7" s="742"/>
      <c r="S7" s="742"/>
    </row>
    <row r="8" spans="1:19" s="44" customFormat="1" ht="27" x14ac:dyDescent="0.3">
      <c r="A8" s="74"/>
      <c r="C8" s="43" t="s">
        <v>703</v>
      </c>
      <c r="D8" s="43" t="s">
        <v>704</v>
      </c>
      <c r="E8" s="43" t="s">
        <v>7</v>
      </c>
      <c r="F8" s="43" t="s">
        <v>705</v>
      </c>
      <c r="G8" s="43" t="s">
        <v>7</v>
      </c>
      <c r="H8" s="43" t="s">
        <v>706</v>
      </c>
      <c r="I8" s="43" t="s">
        <v>7</v>
      </c>
      <c r="J8" s="43" t="s">
        <v>707</v>
      </c>
      <c r="K8" s="43" t="s">
        <v>7</v>
      </c>
      <c r="L8" s="43" t="s">
        <v>1032</v>
      </c>
      <c r="M8" s="43" t="s">
        <v>7</v>
      </c>
      <c r="N8" s="199"/>
      <c r="O8" s="79" t="s">
        <v>767</v>
      </c>
      <c r="P8" s="79" t="s">
        <v>768</v>
      </c>
      <c r="Q8" s="79" t="s">
        <v>769</v>
      </c>
      <c r="R8" s="79" t="s">
        <v>770</v>
      </c>
      <c r="S8" s="79" t="s">
        <v>1258</v>
      </c>
    </row>
    <row r="9" spans="1:19" s="44" customFormat="1" ht="13.5" customHeight="1" x14ac:dyDescent="0.3">
      <c r="A9" s="773" t="s">
        <v>849</v>
      </c>
      <c r="B9" s="774"/>
      <c r="C9" s="530"/>
      <c r="D9" s="530"/>
      <c r="E9" s="322">
        <f>+C9-D9</f>
        <v>0</v>
      </c>
      <c r="F9" s="530"/>
      <c r="G9" s="322">
        <f>D9-F9</f>
        <v>0</v>
      </c>
      <c r="H9" s="530"/>
      <c r="I9" s="322">
        <f>F9-H9</f>
        <v>0</v>
      </c>
      <c r="J9" s="530"/>
      <c r="K9" s="322">
        <f>H9-J9</f>
        <v>0</v>
      </c>
      <c r="L9" s="530"/>
      <c r="M9" s="322">
        <f>J9-L9</f>
        <v>0</v>
      </c>
      <c r="O9" s="487">
        <f>IFERROR(IF(AND(ROUND(SUM(C9:C9),0)=0,ROUND(SUM(D9:D9),0)&gt;ROUND(SUM(C9:C9),0)),"INF",(ROUND(SUM(D9:D9),0)-ROUND(SUM(C9:C9),0))/ROUND(SUM(C9:C9),0)),0)</f>
        <v>0</v>
      </c>
      <c r="P9" s="487">
        <f>IFERROR(IF(AND(ROUND(SUM(D9:D9),0)=0,ROUND(SUM(F9:F9),0)&gt;ROUND(SUM(D9:D9),0)),"INF",(ROUND(SUM(F9:F9),0)-ROUND(SUM(D9:D9),0))/ROUND(SUM(D9:D9),0)),0)</f>
        <v>0</v>
      </c>
      <c r="Q9" s="487">
        <f>IFERROR(IF(AND(ROUND(SUM(F9:F9),0)=0,ROUND(SUM(H9:H9),0)&gt;ROUND(SUM(F9:F9),0)),"INF",(ROUND(SUM(H9:H9),0)-ROUND(SUM(F9:F9),0))/ROUND(SUM(F9:F9),0)),0)</f>
        <v>0</v>
      </c>
      <c r="R9" s="487">
        <f>IFERROR(IF(AND(ROUND(SUM(H9:H9),0)=0,ROUND(SUM(J9:J9),0)&gt;ROUND(SUM(H9:H9),0)),"INF",(ROUND(SUM(J9:J9),0)-ROUND(SUM(H9:H9),0))/ROUND(SUM(H9:H9),0)),0)</f>
        <v>0</v>
      </c>
      <c r="S9" s="487">
        <f>IFERROR(IF(AND(ROUND(SUM(J9:J9),0)=0,ROUND(SUM(L9:L9),0)&gt;ROUND(SUM(J9:J9),0)),"INF",(ROUND(SUM(L9:L9),0)-ROUND(SUM(J9:J9),0))/ROUND(SUM(J9:J9),0)),0)</f>
        <v>0</v>
      </c>
    </row>
    <row r="10" spans="1:19" s="44" customFormat="1" ht="13.5" customHeight="1" x14ac:dyDescent="0.3">
      <c r="A10" s="773" t="s">
        <v>849</v>
      </c>
      <c r="B10" s="774"/>
      <c r="C10" s="531"/>
      <c r="D10" s="531"/>
      <c r="E10" s="322">
        <f t="shared" ref="E10:E27" si="0">+C10-D10</f>
        <v>0</v>
      </c>
      <c r="F10" s="531"/>
      <c r="G10" s="322">
        <f t="shared" ref="G10:G27" si="1">D10-F10</f>
        <v>0</v>
      </c>
      <c r="H10" s="531"/>
      <c r="I10" s="322">
        <f t="shared" ref="I10:I27" si="2">F10-H10</f>
        <v>0</v>
      </c>
      <c r="J10" s="531"/>
      <c r="K10" s="322">
        <f t="shared" ref="K10:K27" si="3">H10-J10</f>
        <v>0</v>
      </c>
      <c r="L10" s="531"/>
      <c r="M10" s="322">
        <f t="shared" ref="M10:M27" si="4">J10-L10</f>
        <v>0</v>
      </c>
      <c r="O10" s="487">
        <f t="shared" ref="O10:O27" si="5">IFERROR(IF(AND(ROUND(SUM(C10:C10),0)=0,ROUND(SUM(D10:D10),0)&gt;ROUND(SUM(C10:C10),0)),"INF",(ROUND(SUM(D10:D10),0)-ROUND(SUM(C10:C10),0))/ROUND(SUM(C10:C10),0)),0)</f>
        <v>0</v>
      </c>
      <c r="P10" s="487">
        <f t="shared" ref="P10:P27" si="6">IFERROR(IF(AND(ROUND(SUM(D10:D10),0)=0,ROUND(SUM(F10:F10),0)&gt;ROUND(SUM(D10:D10),0)),"INF",(ROUND(SUM(F10:F10),0)-ROUND(SUM(D10:D10),0))/ROUND(SUM(D10:D10),0)),0)</f>
        <v>0</v>
      </c>
      <c r="Q10" s="487">
        <f t="shared" ref="Q10:Q27" si="7">IFERROR(IF(AND(ROUND(SUM(F10:F10),0)=0,ROUND(SUM(H10:H10),0)&gt;ROUND(SUM(F10:F10),0)),"INF",(ROUND(SUM(H10:H10),0)-ROUND(SUM(F10:F10),0))/ROUND(SUM(F10:F10),0)),0)</f>
        <v>0</v>
      </c>
      <c r="R10" s="487">
        <f t="shared" ref="R10:R27" si="8">IFERROR(IF(AND(ROUND(SUM(H10:H10),0)=0,ROUND(SUM(J10:J10),0)&gt;ROUND(SUM(H10:H10),0)),"INF",(ROUND(SUM(J10:J10),0)-ROUND(SUM(H10:H10),0))/ROUND(SUM(H10:H10),0)),0)</f>
        <v>0</v>
      </c>
      <c r="S10" s="487">
        <f t="shared" ref="S10:S27" si="9">IFERROR(IF(AND(ROUND(SUM(J10:J10),0)=0,ROUND(SUM(L10:L10),0)&gt;ROUND(SUM(J10:J10),0)),"INF",(ROUND(SUM(L10:L10),0)-ROUND(SUM(J10:J10),0))/ROUND(SUM(J10:J10),0)),0)</f>
        <v>0</v>
      </c>
    </row>
    <row r="11" spans="1:19" s="44" customFormat="1" ht="13.5" customHeight="1" x14ac:dyDescent="0.3">
      <c r="A11" s="773" t="s">
        <v>849</v>
      </c>
      <c r="B11" s="774"/>
      <c r="C11" s="531"/>
      <c r="D11" s="531"/>
      <c r="E11" s="322">
        <f t="shared" si="0"/>
        <v>0</v>
      </c>
      <c r="F11" s="531"/>
      <c r="G11" s="322">
        <f t="shared" si="1"/>
        <v>0</v>
      </c>
      <c r="H11" s="531"/>
      <c r="I11" s="322">
        <f t="shared" si="2"/>
        <v>0</v>
      </c>
      <c r="J11" s="531"/>
      <c r="K11" s="322">
        <f t="shared" si="3"/>
        <v>0</v>
      </c>
      <c r="L11" s="531"/>
      <c r="M11" s="322">
        <f t="shared" si="4"/>
        <v>0</v>
      </c>
      <c r="O11" s="487">
        <f t="shared" si="5"/>
        <v>0</v>
      </c>
      <c r="P11" s="487">
        <f t="shared" si="6"/>
        <v>0</v>
      </c>
      <c r="Q11" s="487">
        <f t="shared" si="7"/>
        <v>0</v>
      </c>
      <c r="R11" s="487">
        <f t="shared" si="8"/>
        <v>0</v>
      </c>
      <c r="S11" s="487">
        <f t="shared" si="9"/>
        <v>0</v>
      </c>
    </row>
    <row r="12" spans="1:19" s="44" customFormat="1" ht="13.5" customHeight="1" x14ac:dyDescent="0.3">
      <c r="A12" s="773" t="s">
        <v>849</v>
      </c>
      <c r="B12" s="774"/>
      <c r="C12" s="531"/>
      <c r="D12" s="531"/>
      <c r="E12" s="322">
        <f t="shared" si="0"/>
        <v>0</v>
      </c>
      <c r="F12" s="531"/>
      <c r="G12" s="322">
        <f t="shared" si="1"/>
        <v>0</v>
      </c>
      <c r="H12" s="531"/>
      <c r="I12" s="322">
        <f t="shared" si="2"/>
        <v>0</v>
      </c>
      <c r="J12" s="531"/>
      <c r="K12" s="322">
        <f t="shared" si="3"/>
        <v>0</v>
      </c>
      <c r="L12" s="531"/>
      <c r="M12" s="322">
        <f t="shared" si="4"/>
        <v>0</v>
      </c>
      <c r="O12" s="487">
        <f t="shared" si="5"/>
        <v>0</v>
      </c>
      <c r="P12" s="487">
        <f t="shared" si="6"/>
        <v>0</v>
      </c>
      <c r="Q12" s="487">
        <f t="shared" si="7"/>
        <v>0</v>
      </c>
      <c r="R12" s="487">
        <f t="shared" si="8"/>
        <v>0</v>
      </c>
      <c r="S12" s="487">
        <f t="shared" si="9"/>
        <v>0</v>
      </c>
    </row>
    <row r="13" spans="1:19" s="44" customFormat="1" ht="13.5" customHeight="1" x14ac:dyDescent="0.3">
      <c r="A13" s="773" t="s">
        <v>849</v>
      </c>
      <c r="B13" s="774"/>
      <c r="C13" s="531"/>
      <c r="D13" s="531"/>
      <c r="E13" s="322">
        <f t="shared" si="0"/>
        <v>0</v>
      </c>
      <c r="F13" s="531"/>
      <c r="G13" s="322">
        <f t="shared" si="1"/>
        <v>0</v>
      </c>
      <c r="H13" s="531"/>
      <c r="I13" s="322">
        <f t="shared" si="2"/>
        <v>0</v>
      </c>
      <c r="J13" s="531"/>
      <c r="K13" s="322">
        <f t="shared" si="3"/>
        <v>0</v>
      </c>
      <c r="L13" s="531"/>
      <c r="M13" s="322">
        <f t="shared" si="4"/>
        <v>0</v>
      </c>
      <c r="O13" s="487">
        <f t="shared" si="5"/>
        <v>0</v>
      </c>
      <c r="P13" s="487">
        <f t="shared" si="6"/>
        <v>0</v>
      </c>
      <c r="Q13" s="487">
        <f t="shared" si="7"/>
        <v>0</v>
      </c>
      <c r="R13" s="487">
        <f t="shared" si="8"/>
        <v>0</v>
      </c>
      <c r="S13" s="487">
        <f t="shared" si="9"/>
        <v>0</v>
      </c>
    </row>
    <row r="14" spans="1:19" s="44" customFormat="1" ht="13.5" customHeight="1" x14ac:dyDescent="0.3">
      <c r="A14" s="773" t="s">
        <v>849</v>
      </c>
      <c r="B14" s="774"/>
      <c r="C14" s="531"/>
      <c r="D14" s="531"/>
      <c r="E14" s="322">
        <f t="shared" si="0"/>
        <v>0</v>
      </c>
      <c r="F14" s="531"/>
      <c r="G14" s="322">
        <f t="shared" si="1"/>
        <v>0</v>
      </c>
      <c r="H14" s="531"/>
      <c r="I14" s="322">
        <f t="shared" si="2"/>
        <v>0</v>
      </c>
      <c r="J14" s="531"/>
      <c r="K14" s="322">
        <f t="shared" si="3"/>
        <v>0</v>
      </c>
      <c r="L14" s="531"/>
      <c r="M14" s="322">
        <f t="shared" si="4"/>
        <v>0</v>
      </c>
      <c r="O14" s="487">
        <f t="shared" si="5"/>
        <v>0</v>
      </c>
      <c r="P14" s="487">
        <f t="shared" si="6"/>
        <v>0</v>
      </c>
      <c r="Q14" s="487">
        <f t="shared" si="7"/>
        <v>0</v>
      </c>
      <c r="R14" s="487">
        <f t="shared" si="8"/>
        <v>0</v>
      </c>
      <c r="S14" s="487">
        <f t="shared" si="9"/>
        <v>0</v>
      </c>
    </row>
    <row r="15" spans="1:19" s="44" customFormat="1" ht="13.5" customHeight="1" x14ac:dyDescent="0.3">
      <c r="A15" s="773" t="s">
        <v>849</v>
      </c>
      <c r="B15" s="774"/>
      <c r="C15" s="531"/>
      <c r="D15" s="531"/>
      <c r="E15" s="322">
        <f t="shared" si="0"/>
        <v>0</v>
      </c>
      <c r="F15" s="531"/>
      <c r="G15" s="322">
        <f t="shared" si="1"/>
        <v>0</v>
      </c>
      <c r="H15" s="531"/>
      <c r="I15" s="322">
        <f t="shared" si="2"/>
        <v>0</v>
      </c>
      <c r="J15" s="531"/>
      <c r="K15" s="322">
        <f t="shared" si="3"/>
        <v>0</v>
      </c>
      <c r="L15" s="531"/>
      <c r="M15" s="322">
        <f t="shared" si="4"/>
        <v>0</v>
      </c>
      <c r="O15" s="487">
        <f t="shared" si="5"/>
        <v>0</v>
      </c>
      <c r="P15" s="487">
        <f t="shared" si="6"/>
        <v>0</v>
      </c>
      <c r="Q15" s="487">
        <f t="shared" si="7"/>
        <v>0</v>
      </c>
      <c r="R15" s="487">
        <f t="shared" si="8"/>
        <v>0</v>
      </c>
      <c r="S15" s="487">
        <f t="shared" si="9"/>
        <v>0</v>
      </c>
    </row>
    <row r="16" spans="1:19" s="44" customFormat="1" ht="13.5" customHeight="1" x14ac:dyDescent="0.3">
      <c r="A16" s="773" t="s">
        <v>849</v>
      </c>
      <c r="B16" s="774"/>
      <c r="C16" s="531"/>
      <c r="D16" s="531"/>
      <c r="E16" s="322">
        <f t="shared" si="0"/>
        <v>0</v>
      </c>
      <c r="F16" s="531"/>
      <c r="G16" s="322">
        <f t="shared" si="1"/>
        <v>0</v>
      </c>
      <c r="H16" s="531"/>
      <c r="I16" s="322">
        <f t="shared" si="2"/>
        <v>0</v>
      </c>
      <c r="J16" s="531"/>
      <c r="K16" s="322">
        <f t="shared" si="3"/>
        <v>0</v>
      </c>
      <c r="L16" s="531"/>
      <c r="M16" s="322">
        <f t="shared" si="4"/>
        <v>0</v>
      </c>
      <c r="O16" s="487">
        <f t="shared" si="5"/>
        <v>0</v>
      </c>
      <c r="P16" s="487">
        <f t="shared" si="6"/>
        <v>0</v>
      </c>
      <c r="Q16" s="487">
        <f t="shared" si="7"/>
        <v>0</v>
      </c>
      <c r="R16" s="487">
        <f t="shared" si="8"/>
        <v>0</v>
      </c>
      <c r="S16" s="487">
        <f t="shared" si="9"/>
        <v>0</v>
      </c>
    </row>
    <row r="17" spans="1:19" s="44" customFormat="1" ht="13.5" customHeight="1" x14ac:dyDescent="0.3">
      <c r="A17" s="773" t="s">
        <v>849</v>
      </c>
      <c r="B17" s="774"/>
      <c r="C17" s="531"/>
      <c r="D17" s="531"/>
      <c r="E17" s="322">
        <f t="shared" si="0"/>
        <v>0</v>
      </c>
      <c r="F17" s="531"/>
      <c r="G17" s="322">
        <f t="shared" si="1"/>
        <v>0</v>
      </c>
      <c r="H17" s="531"/>
      <c r="I17" s="322">
        <f t="shared" si="2"/>
        <v>0</v>
      </c>
      <c r="J17" s="531"/>
      <c r="K17" s="322">
        <f t="shared" si="3"/>
        <v>0</v>
      </c>
      <c r="L17" s="531"/>
      <c r="M17" s="322">
        <f t="shared" si="4"/>
        <v>0</v>
      </c>
      <c r="O17" s="487">
        <f t="shared" si="5"/>
        <v>0</v>
      </c>
      <c r="P17" s="487">
        <f t="shared" si="6"/>
        <v>0</v>
      </c>
      <c r="Q17" s="487">
        <f t="shared" si="7"/>
        <v>0</v>
      </c>
      <c r="R17" s="487">
        <f t="shared" si="8"/>
        <v>0</v>
      </c>
      <c r="S17" s="487">
        <f t="shared" si="9"/>
        <v>0</v>
      </c>
    </row>
    <row r="18" spans="1:19" s="44" customFormat="1" ht="13.5" customHeight="1" x14ac:dyDescent="0.3">
      <c r="A18" s="773" t="s">
        <v>849</v>
      </c>
      <c r="B18" s="774"/>
      <c r="C18" s="531"/>
      <c r="D18" s="531"/>
      <c r="E18" s="322">
        <f t="shared" si="0"/>
        <v>0</v>
      </c>
      <c r="F18" s="531"/>
      <c r="G18" s="322">
        <f t="shared" si="1"/>
        <v>0</v>
      </c>
      <c r="H18" s="531"/>
      <c r="I18" s="322">
        <f t="shared" si="2"/>
        <v>0</v>
      </c>
      <c r="J18" s="531"/>
      <c r="K18" s="322">
        <f t="shared" si="3"/>
        <v>0</v>
      </c>
      <c r="L18" s="531"/>
      <c r="M18" s="322">
        <f t="shared" si="4"/>
        <v>0</v>
      </c>
      <c r="O18" s="487">
        <f t="shared" si="5"/>
        <v>0</v>
      </c>
      <c r="P18" s="487">
        <f t="shared" si="6"/>
        <v>0</v>
      </c>
      <c r="Q18" s="487">
        <f t="shared" si="7"/>
        <v>0</v>
      </c>
      <c r="R18" s="487">
        <f t="shared" si="8"/>
        <v>0</v>
      </c>
      <c r="S18" s="487">
        <f t="shared" si="9"/>
        <v>0</v>
      </c>
    </row>
    <row r="19" spans="1:19" s="44" customFormat="1" ht="13.5" customHeight="1" x14ac:dyDescent="0.3">
      <c r="A19" s="773" t="s">
        <v>849</v>
      </c>
      <c r="B19" s="774"/>
      <c r="C19" s="531"/>
      <c r="D19" s="531"/>
      <c r="E19" s="322">
        <f t="shared" si="0"/>
        <v>0</v>
      </c>
      <c r="F19" s="531"/>
      <c r="G19" s="322">
        <f t="shared" si="1"/>
        <v>0</v>
      </c>
      <c r="H19" s="531"/>
      <c r="I19" s="322">
        <f t="shared" si="2"/>
        <v>0</v>
      </c>
      <c r="J19" s="531"/>
      <c r="K19" s="322">
        <f t="shared" si="3"/>
        <v>0</v>
      </c>
      <c r="L19" s="531"/>
      <c r="M19" s="322">
        <f t="shared" si="4"/>
        <v>0</v>
      </c>
      <c r="O19" s="487">
        <f t="shared" si="5"/>
        <v>0</v>
      </c>
      <c r="P19" s="487">
        <f t="shared" si="6"/>
        <v>0</v>
      </c>
      <c r="Q19" s="487">
        <f t="shared" si="7"/>
        <v>0</v>
      </c>
      <c r="R19" s="487">
        <f t="shared" si="8"/>
        <v>0</v>
      </c>
      <c r="S19" s="487">
        <f t="shared" si="9"/>
        <v>0</v>
      </c>
    </row>
    <row r="20" spans="1:19" s="44" customFormat="1" ht="13.5" customHeight="1" x14ac:dyDescent="0.3">
      <c r="A20" s="773" t="s">
        <v>849</v>
      </c>
      <c r="B20" s="774"/>
      <c r="C20" s="531"/>
      <c r="D20" s="531"/>
      <c r="E20" s="322">
        <f t="shared" si="0"/>
        <v>0</v>
      </c>
      <c r="F20" s="531"/>
      <c r="G20" s="322">
        <f t="shared" si="1"/>
        <v>0</v>
      </c>
      <c r="H20" s="531"/>
      <c r="I20" s="322">
        <f t="shared" si="2"/>
        <v>0</v>
      </c>
      <c r="J20" s="531"/>
      <c r="K20" s="322">
        <f t="shared" si="3"/>
        <v>0</v>
      </c>
      <c r="L20" s="531"/>
      <c r="M20" s="322">
        <f t="shared" si="4"/>
        <v>0</v>
      </c>
      <c r="O20" s="487">
        <f t="shared" si="5"/>
        <v>0</v>
      </c>
      <c r="P20" s="487">
        <f t="shared" si="6"/>
        <v>0</v>
      </c>
      <c r="Q20" s="487">
        <f t="shared" si="7"/>
        <v>0</v>
      </c>
      <c r="R20" s="487">
        <f t="shared" si="8"/>
        <v>0</v>
      </c>
      <c r="S20" s="487">
        <f t="shared" si="9"/>
        <v>0</v>
      </c>
    </row>
    <row r="21" spans="1:19" s="44" customFormat="1" ht="13.5" customHeight="1" x14ac:dyDescent="0.3">
      <c r="A21" s="773" t="s">
        <v>849</v>
      </c>
      <c r="B21" s="774"/>
      <c r="C21" s="531"/>
      <c r="D21" s="531"/>
      <c r="E21" s="322">
        <f t="shared" si="0"/>
        <v>0</v>
      </c>
      <c r="F21" s="531"/>
      <c r="G21" s="322">
        <f t="shared" si="1"/>
        <v>0</v>
      </c>
      <c r="H21" s="531"/>
      <c r="I21" s="322">
        <f t="shared" si="2"/>
        <v>0</v>
      </c>
      <c r="J21" s="531"/>
      <c r="K21" s="322">
        <f t="shared" si="3"/>
        <v>0</v>
      </c>
      <c r="L21" s="531"/>
      <c r="M21" s="322">
        <f t="shared" si="4"/>
        <v>0</v>
      </c>
      <c r="O21" s="487">
        <f t="shared" si="5"/>
        <v>0</v>
      </c>
      <c r="P21" s="487">
        <f t="shared" si="6"/>
        <v>0</v>
      </c>
      <c r="Q21" s="487">
        <f t="shared" si="7"/>
        <v>0</v>
      </c>
      <c r="R21" s="487">
        <f t="shared" si="8"/>
        <v>0</v>
      </c>
      <c r="S21" s="487">
        <f t="shared" si="9"/>
        <v>0</v>
      </c>
    </row>
    <row r="22" spans="1:19" s="44" customFormat="1" ht="13.5" customHeight="1" x14ac:dyDescent="0.3">
      <c r="A22" s="773" t="s">
        <v>849</v>
      </c>
      <c r="B22" s="774"/>
      <c r="C22" s="531"/>
      <c r="D22" s="531"/>
      <c r="E22" s="322">
        <f t="shared" si="0"/>
        <v>0</v>
      </c>
      <c r="F22" s="531"/>
      <c r="G22" s="322">
        <f t="shared" si="1"/>
        <v>0</v>
      </c>
      <c r="H22" s="531"/>
      <c r="I22" s="322">
        <f t="shared" si="2"/>
        <v>0</v>
      </c>
      <c r="J22" s="531"/>
      <c r="K22" s="322">
        <f t="shared" si="3"/>
        <v>0</v>
      </c>
      <c r="L22" s="531"/>
      <c r="M22" s="322">
        <f t="shared" si="4"/>
        <v>0</v>
      </c>
      <c r="O22" s="487">
        <f t="shared" si="5"/>
        <v>0</v>
      </c>
      <c r="P22" s="487">
        <f t="shared" si="6"/>
        <v>0</v>
      </c>
      <c r="Q22" s="487">
        <f t="shared" si="7"/>
        <v>0</v>
      </c>
      <c r="R22" s="487">
        <f t="shared" si="8"/>
        <v>0</v>
      </c>
      <c r="S22" s="487">
        <f t="shared" si="9"/>
        <v>0</v>
      </c>
    </row>
    <row r="23" spans="1:19" s="44" customFormat="1" ht="13.5" customHeight="1" x14ac:dyDescent="0.3">
      <c r="A23" s="773" t="s">
        <v>849</v>
      </c>
      <c r="B23" s="774"/>
      <c r="C23" s="531"/>
      <c r="D23" s="531"/>
      <c r="E23" s="322">
        <f t="shared" si="0"/>
        <v>0</v>
      </c>
      <c r="F23" s="531"/>
      <c r="G23" s="322">
        <f t="shared" si="1"/>
        <v>0</v>
      </c>
      <c r="H23" s="531"/>
      <c r="I23" s="322">
        <f t="shared" si="2"/>
        <v>0</v>
      </c>
      <c r="J23" s="531"/>
      <c r="K23" s="322">
        <f t="shared" si="3"/>
        <v>0</v>
      </c>
      <c r="L23" s="531"/>
      <c r="M23" s="322">
        <f t="shared" si="4"/>
        <v>0</v>
      </c>
      <c r="O23" s="487">
        <f t="shared" si="5"/>
        <v>0</v>
      </c>
      <c r="P23" s="487">
        <f t="shared" si="6"/>
        <v>0</v>
      </c>
      <c r="Q23" s="487">
        <f t="shared" si="7"/>
        <v>0</v>
      </c>
      <c r="R23" s="487">
        <f t="shared" si="8"/>
        <v>0</v>
      </c>
      <c r="S23" s="487">
        <f t="shared" si="9"/>
        <v>0</v>
      </c>
    </row>
    <row r="24" spans="1:19" s="44" customFormat="1" ht="13.5" customHeight="1" x14ac:dyDescent="0.3">
      <c r="A24" s="773" t="s">
        <v>849</v>
      </c>
      <c r="B24" s="774"/>
      <c r="C24" s="531"/>
      <c r="D24" s="531"/>
      <c r="E24" s="322">
        <f t="shared" si="0"/>
        <v>0</v>
      </c>
      <c r="F24" s="531"/>
      <c r="G24" s="322">
        <f t="shared" si="1"/>
        <v>0</v>
      </c>
      <c r="H24" s="531"/>
      <c r="I24" s="322">
        <f t="shared" si="2"/>
        <v>0</v>
      </c>
      <c r="J24" s="531"/>
      <c r="K24" s="322">
        <f t="shared" si="3"/>
        <v>0</v>
      </c>
      <c r="L24" s="531"/>
      <c r="M24" s="322">
        <f t="shared" si="4"/>
        <v>0</v>
      </c>
      <c r="O24" s="487">
        <f t="shared" si="5"/>
        <v>0</v>
      </c>
      <c r="P24" s="487">
        <f t="shared" si="6"/>
        <v>0</v>
      </c>
      <c r="Q24" s="487">
        <f t="shared" si="7"/>
        <v>0</v>
      </c>
      <c r="R24" s="487">
        <f t="shared" si="8"/>
        <v>0</v>
      </c>
      <c r="S24" s="487">
        <f t="shared" si="9"/>
        <v>0</v>
      </c>
    </row>
    <row r="25" spans="1:19" s="44" customFormat="1" ht="13.5" customHeight="1" x14ac:dyDescent="0.3">
      <c r="A25" s="773" t="s">
        <v>849</v>
      </c>
      <c r="B25" s="774"/>
      <c r="C25" s="531"/>
      <c r="D25" s="531"/>
      <c r="E25" s="322">
        <f t="shared" si="0"/>
        <v>0</v>
      </c>
      <c r="F25" s="531"/>
      <c r="G25" s="322">
        <f t="shared" si="1"/>
        <v>0</v>
      </c>
      <c r="H25" s="531"/>
      <c r="I25" s="322">
        <f t="shared" si="2"/>
        <v>0</v>
      </c>
      <c r="J25" s="531"/>
      <c r="K25" s="322">
        <f t="shared" si="3"/>
        <v>0</v>
      </c>
      <c r="L25" s="531"/>
      <c r="M25" s="322">
        <f t="shared" si="4"/>
        <v>0</v>
      </c>
      <c r="O25" s="487">
        <f t="shared" si="5"/>
        <v>0</v>
      </c>
      <c r="P25" s="487">
        <f t="shared" si="6"/>
        <v>0</v>
      </c>
      <c r="Q25" s="487">
        <f t="shared" si="7"/>
        <v>0</v>
      </c>
      <c r="R25" s="487">
        <f t="shared" si="8"/>
        <v>0</v>
      </c>
      <c r="S25" s="487">
        <f t="shared" si="9"/>
        <v>0</v>
      </c>
    </row>
    <row r="26" spans="1:19" s="44" customFormat="1" ht="13.5" customHeight="1" x14ac:dyDescent="0.3">
      <c r="A26" s="773" t="s">
        <v>849</v>
      </c>
      <c r="B26" s="774"/>
      <c r="C26" s="531"/>
      <c r="D26" s="531"/>
      <c r="E26" s="322">
        <f t="shared" si="0"/>
        <v>0</v>
      </c>
      <c r="F26" s="531"/>
      <c r="G26" s="322">
        <f t="shared" si="1"/>
        <v>0</v>
      </c>
      <c r="H26" s="531"/>
      <c r="I26" s="322">
        <f t="shared" si="2"/>
        <v>0</v>
      </c>
      <c r="J26" s="531"/>
      <c r="K26" s="322">
        <f t="shared" si="3"/>
        <v>0</v>
      </c>
      <c r="L26" s="531"/>
      <c r="M26" s="322">
        <f t="shared" si="4"/>
        <v>0</v>
      </c>
      <c r="O26" s="487">
        <f t="shared" si="5"/>
        <v>0</v>
      </c>
      <c r="P26" s="487">
        <f t="shared" si="6"/>
        <v>0</v>
      </c>
      <c r="Q26" s="487">
        <f t="shared" si="7"/>
        <v>0</v>
      </c>
      <c r="R26" s="487">
        <f t="shared" si="8"/>
        <v>0</v>
      </c>
      <c r="S26" s="487">
        <f t="shared" si="9"/>
        <v>0</v>
      </c>
    </row>
    <row r="27" spans="1:19" s="44" customFormat="1" ht="13.5" customHeight="1" x14ac:dyDescent="0.3">
      <c r="A27" s="773" t="s">
        <v>849</v>
      </c>
      <c r="B27" s="774"/>
      <c r="C27" s="531"/>
      <c r="D27" s="531"/>
      <c r="E27" s="322">
        <f t="shared" si="0"/>
        <v>0</v>
      </c>
      <c r="F27" s="531"/>
      <c r="G27" s="322">
        <f t="shared" si="1"/>
        <v>0</v>
      </c>
      <c r="H27" s="531"/>
      <c r="I27" s="322">
        <f t="shared" si="2"/>
        <v>0</v>
      </c>
      <c r="J27" s="531"/>
      <c r="K27" s="322">
        <f t="shared" si="3"/>
        <v>0</v>
      </c>
      <c r="L27" s="531"/>
      <c r="M27" s="322">
        <f t="shared" si="4"/>
        <v>0</v>
      </c>
      <c r="O27" s="487">
        <f t="shared" si="5"/>
        <v>0</v>
      </c>
      <c r="P27" s="487">
        <f t="shared" si="6"/>
        <v>0</v>
      </c>
      <c r="Q27" s="487">
        <f t="shared" si="7"/>
        <v>0</v>
      </c>
      <c r="R27" s="487">
        <f t="shared" si="8"/>
        <v>0</v>
      </c>
      <c r="S27" s="487">
        <f t="shared" si="9"/>
        <v>0</v>
      </c>
    </row>
    <row r="28" spans="1:19" x14ac:dyDescent="0.3">
      <c r="A28" s="776" t="s">
        <v>14</v>
      </c>
      <c r="B28" s="777"/>
      <c r="C28" s="532">
        <f>+SUM(C9:C27)</f>
        <v>0</v>
      </c>
      <c r="D28" s="532">
        <f t="shared" ref="D28:M28" si="10">+SUM(D9:D27)</f>
        <v>0</v>
      </c>
      <c r="E28" s="532">
        <f t="shared" si="10"/>
        <v>0</v>
      </c>
      <c r="F28" s="532">
        <f t="shared" si="10"/>
        <v>0</v>
      </c>
      <c r="G28" s="532">
        <f t="shared" si="10"/>
        <v>0</v>
      </c>
      <c r="H28" s="532">
        <f t="shared" si="10"/>
        <v>0</v>
      </c>
      <c r="I28" s="532">
        <f t="shared" si="10"/>
        <v>0</v>
      </c>
      <c r="J28" s="532">
        <f t="shared" si="10"/>
        <v>0</v>
      </c>
      <c r="K28" s="532">
        <f t="shared" si="10"/>
        <v>0</v>
      </c>
      <c r="L28" s="532">
        <f t="shared" si="10"/>
        <v>0</v>
      </c>
      <c r="M28" s="532">
        <f t="shared" si="10"/>
        <v>0</v>
      </c>
    </row>
    <row r="31" spans="1:19" x14ac:dyDescent="0.3">
      <c r="A31" s="776" t="s">
        <v>850</v>
      </c>
      <c r="B31" s="777"/>
      <c r="C31" s="532">
        <f>+SUM('TAB4.1.1'!B9:B19)</f>
        <v>0</v>
      </c>
      <c r="D31" s="532">
        <f>+SUM('TAB4.1.1'!C9:C19)</f>
        <v>0</v>
      </c>
      <c r="E31" s="533"/>
      <c r="F31" s="532">
        <f>+SUM('TAB4.1.1'!E9:E19)</f>
        <v>0</v>
      </c>
      <c r="G31" s="533"/>
      <c r="H31" s="532">
        <f>+SUM('TAB4.1.1'!G9:G19)</f>
        <v>0</v>
      </c>
      <c r="I31" s="533"/>
      <c r="J31" s="532">
        <f>+SUM('TAB4.1.1'!I9:I19)</f>
        <v>0</v>
      </c>
      <c r="K31" s="533"/>
      <c r="L31" s="532">
        <f>+SUM('TAB4.1.1'!K9:K19)</f>
        <v>0</v>
      </c>
    </row>
    <row r="32" spans="1:19" x14ac:dyDescent="0.3">
      <c r="B32" s="534" t="s">
        <v>748</v>
      </c>
      <c r="C32" s="84">
        <f>+C31-C28</f>
        <v>0</v>
      </c>
      <c r="D32" s="84">
        <f>+D31-D28</f>
        <v>0</v>
      </c>
      <c r="F32" s="84">
        <f>+F31-F28</f>
        <v>0</v>
      </c>
      <c r="H32" s="84">
        <f>+H31-H28</f>
        <v>0</v>
      </c>
      <c r="J32" s="84">
        <f>+J31-J28</f>
        <v>0</v>
      </c>
      <c r="L32" s="84">
        <f>+L31-L28</f>
        <v>0</v>
      </c>
    </row>
  </sheetData>
  <mergeCells count="24">
    <mergeCell ref="A31:B31"/>
    <mergeCell ref="A18:B18"/>
    <mergeCell ref="A19:B19"/>
    <mergeCell ref="A20:B20"/>
    <mergeCell ref="A21:B21"/>
    <mergeCell ref="A22:B22"/>
    <mergeCell ref="A23:B23"/>
    <mergeCell ref="A24:B24"/>
    <mergeCell ref="A25:B25"/>
    <mergeCell ref="A26:B26"/>
    <mergeCell ref="A27:B27"/>
    <mergeCell ref="A28:B28"/>
    <mergeCell ref="A17:B17"/>
    <mergeCell ref="A3:S3"/>
    <mergeCell ref="A5:S5"/>
    <mergeCell ref="O7:S7"/>
    <mergeCell ref="A9:B9"/>
    <mergeCell ref="A10:B10"/>
    <mergeCell ref="A11:B11"/>
    <mergeCell ref="A12:B12"/>
    <mergeCell ref="A13:B13"/>
    <mergeCell ref="A14:B14"/>
    <mergeCell ref="A15:B15"/>
    <mergeCell ref="A16:B16"/>
  </mergeCells>
  <conditionalFormatting sqref="D12:D15 C16:D27 C9:D11 A9:A27 F9:F27 H9:H27 J9:J27 L9:L13">
    <cfRule type="containsText" dxfId="296" priority="28" operator="containsText" text="ntitulé">
      <formula>NOT(ISERROR(SEARCH("ntitulé",A9)))</formula>
    </cfRule>
    <cfRule type="containsBlanks" dxfId="295" priority="29">
      <formula>LEN(TRIM(A9))=0</formula>
    </cfRule>
  </conditionalFormatting>
  <conditionalFormatting sqref="D12:D15 C16:D27 C9:D11 F9:F27 H9:H27 J9:J27 L9:L13">
    <cfRule type="containsText" dxfId="294" priority="27" operator="containsText" text="libre">
      <formula>NOT(ISERROR(SEARCH("libre",C9)))</formula>
    </cfRule>
  </conditionalFormatting>
  <conditionalFormatting sqref="C12:C15">
    <cfRule type="containsText" dxfId="293" priority="25" operator="containsText" text="ntitulé">
      <formula>NOT(ISERROR(SEARCH("ntitulé",C12)))</formula>
    </cfRule>
    <cfRule type="containsBlanks" dxfId="292" priority="26">
      <formula>LEN(TRIM(C12))=0</formula>
    </cfRule>
  </conditionalFormatting>
  <conditionalFormatting sqref="C12:C15">
    <cfRule type="containsText" dxfId="291" priority="24" operator="containsText" text="libre">
      <formula>NOT(ISERROR(SEARCH("libre",C12)))</formula>
    </cfRule>
  </conditionalFormatting>
  <conditionalFormatting sqref="C12">
    <cfRule type="containsText" dxfId="290" priority="22" operator="containsText" text="ntitulé">
      <formula>NOT(ISERROR(SEARCH("ntitulé",C12)))</formula>
    </cfRule>
    <cfRule type="containsBlanks" dxfId="289" priority="23">
      <formula>LEN(TRIM(C12))=0</formula>
    </cfRule>
  </conditionalFormatting>
  <conditionalFormatting sqref="C12">
    <cfRule type="containsText" dxfId="288" priority="21" operator="containsText" text="libre">
      <formula>NOT(ISERROR(SEARCH("libre",C12)))</formula>
    </cfRule>
  </conditionalFormatting>
  <conditionalFormatting sqref="C11">
    <cfRule type="containsText" dxfId="287" priority="19" operator="containsText" text="ntitulé">
      <formula>NOT(ISERROR(SEARCH("ntitulé",C11)))</formula>
    </cfRule>
    <cfRule type="containsBlanks" dxfId="286" priority="20">
      <formula>LEN(TRIM(C11))=0</formula>
    </cfRule>
  </conditionalFormatting>
  <conditionalFormatting sqref="C11">
    <cfRule type="containsText" dxfId="285" priority="18" operator="containsText" text="libre">
      <formula>NOT(ISERROR(SEARCH("libre",C11)))</formula>
    </cfRule>
  </conditionalFormatting>
  <conditionalFormatting sqref="C13">
    <cfRule type="containsText" dxfId="284" priority="16" operator="containsText" text="ntitulé">
      <formula>NOT(ISERROR(SEARCH("ntitulé",C13)))</formula>
    </cfRule>
    <cfRule type="containsBlanks" dxfId="283" priority="17">
      <formula>LEN(TRIM(C13))=0</formula>
    </cfRule>
  </conditionalFormatting>
  <conditionalFormatting sqref="C13">
    <cfRule type="containsText" dxfId="282" priority="15" operator="containsText" text="libre">
      <formula>NOT(ISERROR(SEARCH("libre",C13)))</formula>
    </cfRule>
  </conditionalFormatting>
  <conditionalFormatting sqref="C14">
    <cfRule type="containsText" dxfId="281" priority="13" operator="containsText" text="ntitulé">
      <formula>NOT(ISERROR(SEARCH("ntitulé",C14)))</formula>
    </cfRule>
    <cfRule type="containsBlanks" dxfId="280" priority="14">
      <formula>LEN(TRIM(C14))=0</formula>
    </cfRule>
  </conditionalFormatting>
  <conditionalFormatting sqref="C14">
    <cfRule type="containsText" dxfId="279" priority="12" operator="containsText" text="libre">
      <formula>NOT(ISERROR(SEARCH("libre",C14)))</formula>
    </cfRule>
  </conditionalFormatting>
  <conditionalFormatting sqref="C15">
    <cfRule type="containsText" dxfId="278" priority="10" operator="containsText" text="ntitulé">
      <formula>NOT(ISERROR(SEARCH("ntitulé",C15)))</formula>
    </cfRule>
    <cfRule type="containsBlanks" dxfId="277" priority="11">
      <formula>LEN(TRIM(C15))=0</formula>
    </cfRule>
  </conditionalFormatting>
  <conditionalFormatting sqref="C15">
    <cfRule type="containsText" dxfId="276" priority="9" operator="containsText" text="libre">
      <formula>NOT(ISERROR(SEARCH("libre",C15)))</formula>
    </cfRule>
  </conditionalFormatting>
  <conditionalFormatting sqref="L14:L17">
    <cfRule type="containsText" dxfId="275" priority="7" operator="containsText" text="ntitulé">
      <formula>NOT(ISERROR(SEARCH("ntitulé",L14)))</formula>
    </cfRule>
    <cfRule type="containsBlanks" dxfId="274" priority="8">
      <formula>LEN(TRIM(L14))=0</formula>
    </cfRule>
  </conditionalFormatting>
  <conditionalFormatting sqref="L14:L17">
    <cfRule type="containsText" dxfId="273" priority="6" operator="containsText" text="libre">
      <formula>NOT(ISERROR(SEARCH("libre",L14)))</formula>
    </cfRule>
  </conditionalFormatting>
  <conditionalFormatting sqref="L18:L27">
    <cfRule type="containsText" dxfId="272" priority="4" operator="containsText" text="ntitulé">
      <formula>NOT(ISERROR(SEARCH("ntitulé",L18)))</formula>
    </cfRule>
    <cfRule type="containsBlanks" dxfId="271" priority="5">
      <formula>LEN(TRIM(L18))=0</formula>
    </cfRule>
  </conditionalFormatting>
  <conditionalFormatting sqref="L18:L27">
    <cfRule type="containsText" dxfId="270" priority="3" operator="containsText" text="libre">
      <formula>NOT(ISERROR(SEARCH("libre",L18)))</formula>
    </cfRule>
  </conditionalFormatting>
  <conditionalFormatting sqref="A9:B27">
    <cfRule type="containsText" dxfId="269" priority="2" operator="containsText" text="libre">
      <formula>NOT(ISERROR(SEARCH("libre",A9)))</formula>
    </cfRule>
  </conditionalFormatting>
  <conditionalFormatting sqref="O9:S27">
    <cfRule type="cellIs" dxfId="268" priority="1" operator="greaterThan">
      <formula>0.1</formula>
    </cfRule>
  </conditionalFormatting>
  <hyperlinks>
    <hyperlink ref="A1" location="TAB00!A1" display="Retour page de garde" xr:uid="{FD21CFC0-52BB-48DD-8078-AEA3E00D8171}"/>
  </hyperlinks>
  <pageMargins left="0.7" right="0.7" top="0.75" bottom="0.75" header="0.3" footer="0.3"/>
  <pageSetup paperSize="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7:AA159"/>
  <sheetViews>
    <sheetView topLeftCell="A74" zoomScaleNormal="100" zoomScaleSheetLayoutView="100" workbookViewId="0">
      <selection activeCell="J85" sqref="J85"/>
    </sheetView>
  </sheetViews>
  <sheetFormatPr baseColWidth="10" defaultColWidth="7" defaultRowHeight="13.5" x14ac:dyDescent="0.3"/>
  <cols>
    <col min="1" max="1" width="1.6640625" style="49" customWidth="1"/>
    <col min="2" max="2" width="23.5" style="49" customWidth="1"/>
    <col min="3" max="3" width="44.1640625" style="49" customWidth="1"/>
    <col min="4" max="10" width="12.33203125" style="49" customWidth="1"/>
    <col min="11" max="11" width="28.5" style="432" bestFit="1" customWidth="1"/>
    <col min="12" max="27" width="7" style="432"/>
    <col min="28" max="16384" width="7" style="49"/>
  </cols>
  <sheetData>
    <row r="7" spans="2:11" ht="30.6" customHeight="1" x14ac:dyDescent="0.3">
      <c r="B7" s="721" t="s">
        <v>531</v>
      </c>
      <c r="C7" s="721"/>
      <c r="D7" s="721"/>
      <c r="E7" s="721"/>
      <c r="F7" s="721"/>
      <c r="G7" s="721"/>
      <c r="H7" s="721"/>
      <c r="I7" s="721"/>
      <c r="J7" s="721"/>
      <c r="K7" s="721"/>
    </row>
    <row r="9" spans="2:11" ht="15" x14ac:dyDescent="0.3">
      <c r="B9" s="715" t="s">
        <v>141</v>
      </c>
      <c r="C9" s="715"/>
      <c r="D9" s="715"/>
      <c r="E9" s="715"/>
      <c r="F9" s="715"/>
      <c r="G9" s="715"/>
      <c r="H9" s="715"/>
      <c r="I9" s="715"/>
      <c r="J9" s="715"/>
      <c r="K9" s="715"/>
    </row>
    <row r="11" spans="2:11" x14ac:dyDescent="0.3">
      <c r="B11" s="49" t="s">
        <v>142</v>
      </c>
      <c r="C11" s="725"/>
      <c r="D11" s="725"/>
      <c r="E11" s="725"/>
    </row>
    <row r="12" spans="2:11" x14ac:dyDescent="0.3">
      <c r="B12" s="49" t="s">
        <v>143</v>
      </c>
      <c r="C12" s="726"/>
      <c r="D12" s="726"/>
      <c r="E12" s="726"/>
    </row>
    <row r="13" spans="2:11" x14ac:dyDescent="0.3">
      <c r="B13" s="49" t="s">
        <v>144</v>
      </c>
      <c r="C13" s="726"/>
      <c r="D13" s="726"/>
      <c r="E13" s="726"/>
    </row>
    <row r="14" spans="2:11" x14ac:dyDescent="0.3">
      <c r="B14" s="49" t="s">
        <v>393</v>
      </c>
      <c r="E14" s="49">
        <v>2025</v>
      </c>
    </row>
    <row r="17" spans="2:11" ht="28.9" customHeight="1" x14ac:dyDescent="0.3">
      <c r="B17" s="722" t="s">
        <v>700</v>
      </c>
      <c r="C17" s="723"/>
      <c r="D17" s="723"/>
      <c r="E17" s="723"/>
      <c r="F17" s="723"/>
      <c r="G17" s="723"/>
      <c r="H17" s="723"/>
      <c r="I17" s="723"/>
      <c r="J17" s="723"/>
      <c r="K17" s="724"/>
    </row>
    <row r="18" spans="2:11" ht="15.75" x14ac:dyDescent="0.3">
      <c r="B18" s="377" t="s">
        <v>145</v>
      </c>
      <c r="C18" s="716"/>
      <c r="D18" s="716"/>
      <c r="E18" s="716"/>
      <c r="F18" s="716"/>
      <c r="G18" s="716"/>
      <c r="H18" s="716"/>
      <c r="I18" s="716"/>
      <c r="J18" s="716"/>
      <c r="K18" s="717"/>
    </row>
    <row r="19" spans="2:11" ht="15.75" x14ac:dyDescent="0.3">
      <c r="B19" s="377" t="s">
        <v>146</v>
      </c>
      <c r="C19" s="716"/>
      <c r="D19" s="716"/>
      <c r="E19" s="716"/>
      <c r="F19" s="716"/>
      <c r="G19" s="716"/>
      <c r="H19" s="716"/>
      <c r="I19" s="716"/>
      <c r="J19" s="716"/>
      <c r="K19" s="717"/>
    </row>
    <row r="20" spans="2:11" ht="15.75" x14ac:dyDescent="0.3">
      <c r="B20" s="377" t="s">
        <v>147</v>
      </c>
      <c r="C20" s="716"/>
      <c r="D20" s="716"/>
      <c r="E20" s="716"/>
      <c r="F20" s="716"/>
      <c r="G20" s="716"/>
      <c r="H20" s="716"/>
      <c r="I20" s="716"/>
      <c r="J20" s="716"/>
      <c r="K20" s="717"/>
    </row>
    <row r="21" spans="2:11" ht="15.75" x14ac:dyDescent="0.3">
      <c r="B21" s="377" t="s">
        <v>148</v>
      </c>
      <c r="C21" s="716"/>
      <c r="D21" s="716"/>
      <c r="E21" s="716"/>
      <c r="F21" s="716"/>
      <c r="G21" s="716"/>
      <c r="H21" s="716"/>
      <c r="I21" s="716"/>
      <c r="J21" s="716"/>
      <c r="K21" s="717"/>
    </row>
    <row r="22" spans="2:11" ht="15.75" x14ac:dyDescent="0.3">
      <c r="B22" s="377"/>
      <c r="C22" s="716"/>
      <c r="D22" s="716"/>
      <c r="E22" s="716"/>
      <c r="F22" s="716"/>
      <c r="G22" s="716"/>
      <c r="H22" s="716"/>
      <c r="I22" s="716"/>
      <c r="J22" s="716"/>
      <c r="K22" s="717"/>
    </row>
    <row r="23" spans="2:11" ht="15.75" x14ac:dyDescent="0.3">
      <c r="B23" s="377" t="s">
        <v>149</v>
      </c>
      <c r="C23" s="716"/>
      <c r="D23" s="716"/>
      <c r="E23" s="716"/>
      <c r="F23" s="716"/>
      <c r="G23" s="716"/>
      <c r="H23" s="716"/>
      <c r="I23" s="716"/>
      <c r="J23" s="716"/>
      <c r="K23" s="717"/>
    </row>
    <row r="24" spans="2:11" ht="15.75" x14ac:dyDescent="0.3">
      <c r="B24" s="377" t="s">
        <v>150</v>
      </c>
      <c r="C24" s="716"/>
      <c r="D24" s="716"/>
      <c r="E24" s="716"/>
      <c r="F24" s="716"/>
      <c r="G24" s="716"/>
      <c r="H24" s="716"/>
      <c r="I24" s="716"/>
      <c r="J24" s="716"/>
      <c r="K24" s="717"/>
    </row>
    <row r="25" spans="2:11" ht="15.75" x14ac:dyDescent="0.3">
      <c r="B25" s="378" t="s">
        <v>151</v>
      </c>
      <c r="C25" s="713"/>
      <c r="D25" s="713"/>
      <c r="E25" s="713"/>
      <c r="F25" s="713"/>
      <c r="G25" s="713"/>
      <c r="H25" s="713"/>
      <c r="I25" s="713"/>
      <c r="J25" s="713"/>
      <c r="K25" s="714"/>
    </row>
    <row r="26" spans="2:11" ht="15.75" x14ac:dyDescent="0.3">
      <c r="B26" s="258"/>
      <c r="C26" s="259"/>
      <c r="D26" s="259"/>
      <c r="E26" s="259"/>
      <c r="F26" s="259"/>
      <c r="G26" s="259"/>
      <c r="H26" s="259"/>
      <c r="I26" s="259"/>
      <c r="J26" s="259"/>
    </row>
    <row r="27" spans="2:11" ht="15.75" x14ac:dyDescent="0.3">
      <c r="B27" s="49" t="s">
        <v>532</v>
      </c>
      <c r="C27" s="259"/>
      <c r="D27" s="259"/>
      <c r="E27" s="286"/>
      <c r="F27" s="259"/>
      <c r="G27" s="259"/>
      <c r="H27" s="259"/>
      <c r="I27" s="259"/>
      <c r="J27" s="259"/>
    </row>
    <row r="28" spans="2:11" ht="15.75" x14ac:dyDescent="0.3">
      <c r="B28" s="49" t="s">
        <v>652</v>
      </c>
      <c r="C28" s="259"/>
      <c r="D28" s="259"/>
      <c r="E28" s="286"/>
      <c r="F28" s="259"/>
      <c r="G28" s="259"/>
      <c r="H28" s="259"/>
      <c r="I28" s="259"/>
      <c r="J28" s="259"/>
    </row>
    <row r="30" spans="2:11" ht="15" x14ac:dyDescent="0.3">
      <c r="B30" s="715" t="s">
        <v>152</v>
      </c>
      <c r="C30" s="715"/>
      <c r="D30" s="715"/>
      <c r="E30" s="715"/>
      <c r="F30" s="715"/>
      <c r="G30" s="715"/>
      <c r="H30" s="715"/>
      <c r="I30" s="715"/>
      <c r="J30" s="715"/>
      <c r="K30" s="715"/>
    </row>
    <row r="32" spans="2:11" x14ac:dyDescent="0.3">
      <c r="B32" s="50"/>
      <c r="C32" s="49" t="s">
        <v>153</v>
      </c>
    </row>
    <row r="33" spans="2:12" x14ac:dyDescent="0.3">
      <c r="B33" s="93" t="s">
        <v>154</v>
      </c>
      <c r="C33" s="49" t="s">
        <v>155</v>
      </c>
    </row>
    <row r="35" spans="2:12" ht="15" x14ac:dyDescent="0.3">
      <c r="B35" s="715" t="s">
        <v>421</v>
      </c>
      <c r="C35" s="715"/>
      <c r="D35" s="715"/>
      <c r="E35" s="715"/>
      <c r="F35" s="715"/>
      <c r="G35" s="715"/>
      <c r="H35" s="715"/>
      <c r="I35" s="715"/>
      <c r="J35" s="715"/>
      <c r="K35" s="715"/>
    </row>
    <row r="37" spans="2:12" x14ac:dyDescent="0.3">
      <c r="D37" s="182">
        <v>2023</v>
      </c>
      <c r="E37" s="182">
        <v>2024</v>
      </c>
      <c r="F37" s="182">
        <f t="shared" ref="F37:I38" si="0">E37+1</f>
        <v>2025</v>
      </c>
      <c r="G37" s="182">
        <f t="shared" si="0"/>
        <v>2026</v>
      </c>
      <c r="H37" s="182">
        <f t="shared" si="0"/>
        <v>2027</v>
      </c>
      <c r="I37" s="182">
        <f t="shared" si="0"/>
        <v>2028</v>
      </c>
      <c r="J37" s="182">
        <v>2029</v>
      </c>
      <c r="L37" s="709">
        <v>1</v>
      </c>
    </row>
    <row r="38" spans="2:12" s="432" customFormat="1" hidden="1" x14ac:dyDescent="0.3">
      <c r="F38" s="432">
        <v>5</v>
      </c>
      <c r="G38" s="432">
        <f t="shared" si="0"/>
        <v>6</v>
      </c>
      <c r="H38" s="432">
        <f t="shared" si="0"/>
        <v>7</v>
      </c>
      <c r="I38" s="432">
        <f t="shared" si="0"/>
        <v>8</v>
      </c>
      <c r="J38" s="432">
        <f>+I38+I38</f>
        <v>16</v>
      </c>
      <c r="L38" s="709">
        <f t="shared" ref="L38:L51" si="1">L37+1</f>
        <v>2</v>
      </c>
    </row>
    <row r="39" spans="2:12" s="432" customFormat="1" x14ac:dyDescent="0.3">
      <c r="B39" s="199" t="s">
        <v>1009</v>
      </c>
      <c r="D39" s="348">
        <v>4.3999999999999997E-2</v>
      </c>
      <c r="E39" s="348">
        <v>3.5999999999999997E-2</v>
      </c>
      <c r="F39" s="348">
        <v>1.7999999999999999E-2</v>
      </c>
      <c r="G39" s="348">
        <v>1.7000000000000001E-2</v>
      </c>
      <c r="H39" s="348">
        <v>1.7000000000000001E-2</v>
      </c>
      <c r="I39" s="348">
        <v>1.7000000000000001E-2</v>
      </c>
      <c r="J39" s="348">
        <v>1.7000000000000001E-2</v>
      </c>
      <c r="L39" s="709">
        <f t="shared" si="1"/>
        <v>3</v>
      </c>
    </row>
    <row r="40" spans="2:12" s="432" customFormat="1" x14ac:dyDescent="0.3">
      <c r="B40" s="199" t="s">
        <v>1010</v>
      </c>
      <c r="D40" s="348"/>
      <c r="E40" s="348"/>
      <c r="F40" s="348"/>
      <c r="G40" s="348"/>
      <c r="H40" s="348"/>
      <c r="I40" s="348"/>
      <c r="J40" s="348"/>
      <c r="L40" s="709">
        <f t="shared" si="1"/>
        <v>4</v>
      </c>
    </row>
    <row r="41" spans="2:12" s="432" customFormat="1" x14ac:dyDescent="0.3">
      <c r="B41" s="2" t="s">
        <v>1011</v>
      </c>
      <c r="D41" s="198"/>
      <c r="E41" s="198"/>
      <c r="F41" s="582" t="e">
        <f>+VLOOKUP($C$11,Feuil1!$A$13:$B$14,2)</f>
        <v>#N/A</v>
      </c>
      <c r="G41" s="582" t="e">
        <f>+VLOOKUP($C$11,Feuil1!$A$13:$B$14,2)</f>
        <v>#N/A</v>
      </c>
      <c r="H41" s="582" t="e">
        <f>+VLOOKUP($C$11,Feuil1!$A$13:$B$14,2)</f>
        <v>#N/A</v>
      </c>
      <c r="I41" s="582" t="e">
        <f>+VLOOKUP($C$11,Feuil1!$A$13:$B$14,2)</f>
        <v>#N/A</v>
      </c>
      <c r="J41" s="582" t="e">
        <f>+VLOOKUP($C$11,Feuil1!$A$13:$B$14,2)</f>
        <v>#N/A</v>
      </c>
      <c r="L41" s="709">
        <f t="shared" si="1"/>
        <v>5</v>
      </c>
    </row>
    <row r="42" spans="2:12" s="432" customFormat="1" x14ac:dyDescent="0.3">
      <c r="B42" s="2" t="s">
        <v>1012</v>
      </c>
      <c r="D42" s="198"/>
      <c r="E42" s="198"/>
      <c r="F42" s="348">
        <v>0</v>
      </c>
      <c r="G42" s="348">
        <v>0</v>
      </c>
      <c r="H42" s="348">
        <v>0</v>
      </c>
      <c r="I42" s="348">
        <v>0</v>
      </c>
      <c r="J42" s="348">
        <v>0</v>
      </c>
      <c r="L42" s="709">
        <f t="shared" si="1"/>
        <v>6</v>
      </c>
    </row>
    <row r="43" spans="2:12" s="432" customFormat="1" x14ac:dyDescent="0.3">
      <c r="B43" s="2" t="s">
        <v>1013</v>
      </c>
      <c r="D43" s="198"/>
      <c r="E43" s="198"/>
      <c r="F43" s="583" t="e">
        <f>+VLOOKUP($C$11,Feuil1!$A$27:$G$28,2)</f>
        <v>#N/A</v>
      </c>
      <c r="G43" s="583" t="e">
        <f>+VLOOKUP($C$11,Feuil1!$A$27:$G$28,3)</f>
        <v>#N/A</v>
      </c>
      <c r="H43" s="583" t="e">
        <f>+VLOOKUP($C$11,Feuil1!$A$27:$G$28,4)</f>
        <v>#N/A</v>
      </c>
      <c r="I43" s="583" t="e">
        <f>+VLOOKUP($C$11,Feuil1!$A$27:$G$28,5)</f>
        <v>#N/A</v>
      </c>
      <c r="J43" s="583" t="e">
        <f>+VLOOKUP($C$11,Feuil1!$A$27:$G$28,6)</f>
        <v>#N/A</v>
      </c>
      <c r="L43" s="709">
        <f t="shared" si="1"/>
        <v>7</v>
      </c>
    </row>
    <row r="44" spans="2:12" x14ac:dyDescent="0.3">
      <c r="B44" s="2" t="s">
        <v>701</v>
      </c>
      <c r="D44" s="198"/>
      <c r="E44" s="198"/>
      <c r="F44" s="348">
        <v>4.027E-2</v>
      </c>
      <c r="G44" s="348">
        <v>4.027E-2</v>
      </c>
      <c r="H44" s="348">
        <v>4.027E-2</v>
      </c>
      <c r="I44" s="348">
        <v>4.027E-2</v>
      </c>
      <c r="J44" s="348">
        <v>4.027E-2</v>
      </c>
      <c r="L44" s="709">
        <f t="shared" si="1"/>
        <v>8</v>
      </c>
    </row>
    <row r="45" spans="2:12" x14ac:dyDescent="0.3">
      <c r="B45" s="2" t="s">
        <v>702</v>
      </c>
      <c r="D45" s="198"/>
      <c r="E45" s="198"/>
      <c r="F45" s="348">
        <f>+F44</f>
        <v>4.027E-2</v>
      </c>
      <c r="G45" s="348">
        <f>+G44*0.9</f>
        <v>3.6243000000000004E-2</v>
      </c>
      <c r="H45" s="348">
        <f>+H44*0.8</f>
        <v>3.2216000000000002E-2</v>
      </c>
      <c r="I45" s="348">
        <f>+I44*0.7</f>
        <v>2.8188999999999999E-2</v>
      </c>
      <c r="J45" s="348">
        <f>+J44*0.6</f>
        <v>2.4161999999999999E-2</v>
      </c>
      <c r="L45" s="709">
        <f t="shared" si="1"/>
        <v>9</v>
      </c>
    </row>
    <row r="46" spans="2:12" x14ac:dyDescent="0.3">
      <c r="B46" s="718" t="s">
        <v>533</v>
      </c>
      <c r="C46" s="719"/>
      <c r="D46" s="198"/>
      <c r="E46" s="198"/>
      <c r="F46" s="198"/>
      <c r="G46" s="198"/>
      <c r="H46" s="198"/>
      <c r="I46" s="198"/>
      <c r="J46" s="198"/>
      <c r="L46" s="709">
        <f t="shared" si="1"/>
        <v>10</v>
      </c>
    </row>
    <row r="47" spans="2:12" x14ac:dyDescent="0.3">
      <c r="B47" s="718" t="s">
        <v>722</v>
      </c>
      <c r="C47" s="719"/>
      <c r="D47" s="198"/>
      <c r="E47" s="198"/>
      <c r="F47" s="198"/>
      <c r="G47" s="198"/>
      <c r="H47" s="198"/>
      <c r="I47" s="198"/>
      <c r="J47" s="198"/>
      <c r="L47" s="709">
        <f t="shared" si="1"/>
        <v>11</v>
      </c>
    </row>
    <row r="48" spans="2:12" x14ac:dyDescent="0.3">
      <c r="B48" s="718" t="s">
        <v>641</v>
      </c>
      <c r="C48" s="720"/>
      <c r="D48" s="198"/>
      <c r="E48" s="198"/>
      <c r="F48" s="370"/>
      <c r="G48" s="370"/>
      <c r="H48" s="22"/>
      <c r="I48" s="22"/>
      <c r="J48" s="370"/>
      <c r="L48" s="709">
        <f t="shared" si="1"/>
        <v>12</v>
      </c>
    </row>
    <row r="49" spans="2:12" x14ac:dyDescent="0.3">
      <c r="B49" s="718" t="s">
        <v>673</v>
      </c>
      <c r="C49" s="720"/>
      <c r="D49" s="198"/>
      <c r="E49" s="198"/>
      <c r="F49" s="370"/>
      <c r="G49" s="370"/>
      <c r="H49" s="22"/>
      <c r="I49" s="22"/>
      <c r="J49" s="370"/>
      <c r="L49" s="709">
        <f t="shared" si="1"/>
        <v>13</v>
      </c>
    </row>
    <row r="50" spans="2:12" ht="13.5" customHeight="1" x14ac:dyDescent="0.3">
      <c r="B50" s="718" t="s">
        <v>534</v>
      </c>
      <c r="C50" s="719"/>
      <c r="D50" s="198"/>
      <c r="E50" s="198"/>
      <c r="F50" s="198"/>
      <c r="G50" s="198"/>
      <c r="H50" s="198"/>
      <c r="I50" s="198"/>
      <c r="J50" s="198"/>
      <c r="L50" s="709">
        <f t="shared" si="1"/>
        <v>14</v>
      </c>
    </row>
    <row r="51" spans="2:12" ht="13.5" customHeight="1" x14ac:dyDescent="0.3">
      <c r="B51" s="718" t="s">
        <v>535</v>
      </c>
      <c r="C51" s="719"/>
      <c r="D51" s="198"/>
      <c r="E51" s="198"/>
      <c r="F51" s="198"/>
      <c r="G51" s="198"/>
      <c r="H51" s="198"/>
      <c r="I51" s="198"/>
      <c r="J51" s="198"/>
      <c r="L51" s="709">
        <f t="shared" si="1"/>
        <v>15</v>
      </c>
    </row>
    <row r="52" spans="2:12" x14ac:dyDescent="0.3">
      <c r="L52" s="709"/>
    </row>
    <row r="54" spans="2:12" ht="15" x14ac:dyDescent="0.3">
      <c r="B54" s="715" t="s">
        <v>156</v>
      </c>
      <c r="C54" s="715"/>
      <c r="D54" s="715"/>
      <c r="E54" s="715"/>
      <c r="F54" s="715"/>
      <c r="G54" s="715"/>
      <c r="H54" s="715"/>
      <c r="I54" s="715"/>
      <c r="J54" s="715"/>
      <c r="K54" s="715"/>
    </row>
    <row r="56" spans="2:12" ht="25.5" customHeight="1" x14ac:dyDescent="0.3">
      <c r="B56" s="175" t="s">
        <v>581</v>
      </c>
      <c r="C56" s="727" t="s">
        <v>583</v>
      </c>
      <c r="D56" s="727"/>
      <c r="E56" s="727"/>
      <c r="F56" s="727"/>
      <c r="G56" s="727"/>
      <c r="H56" s="727"/>
      <c r="I56" s="727"/>
      <c r="J56" s="267" t="s">
        <v>581</v>
      </c>
    </row>
    <row r="57" spans="2:12" ht="25.5" customHeight="1" x14ac:dyDescent="0.3">
      <c r="B57" s="175" t="s">
        <v>582</v>
      </c>
      <c r="C57" s="728" t="s">
        <v>585</v>
      </c>
      <c r="D57" s="728"/>
      <c r="E57" s="728"/>
      <c r="F57" s="728"/>
      <c r="G57" s="728"/>
      <c r="H57" s="728"/>
      <c r="I57" s="728"/>
      <c r="J57" s="267" t="s">
        <v>582</v>
      </c>
    </row>
    <row r="58" spans="2:12" ht="38.450000000000003" customHeight="1" x14ac:dyDescent="0.3">
      <c r="B58" s="175" t="s">
        <v>397</v>
      </c>
      <c r="C58" s="728" t="s">
        <v>536</v>
      </c>
      <c r="D58" s="728"/>
      <c r="E58" s="728"/>
      <c r="F58" s="728"/>
      <c r="G58" s="728"/>
      <c r="H58" s="728"/>
      <c r="I58" s="728"/>
      <c r="J58" s="234" t="s">
        <v>506</v>
      </c>
      <c r="K58" s="175" t="s">
        <v>866</v>
      </c>
    </row>
    <row r="59" spans="2:12" ht="38.450000000000003" customHeight="1" x14ac:dyDescent="0.3">
      <c r="B59" s="175" t="s">
        <v>422</v>
      </c>
      <c r="C59" s="728" t="s">
        <v>423</v>
      </c>
      <c r="D59" s="728"/>
      <c r="E59" s="728"/>
      <c r="F59" s="728"/>
      <c r="G59" s="728"/>
      <c r="H59" s="728"/>
      <c r="I59" s="728"/>
      <c r="J59" s="234" t="s">
        <v>422</v>
      </c>
      <c r="K59" s="175" t="s">
        <v>866</v>
      </c>
    </row>
    <row r="60" spans="2:12" s="175" customFormat="1" ht="38.450000000000003" customHeight="1" x14ac:dyDescent="0.3">
      <c r="B60" s="175" t="s">
        <v>1030</v>
      </c>
      <c r="C60" s="728" t="s">
        <v>1031</v>
      </c>
      <c r="D60" s="728"/>
      <c r="E60" s="728"/>
      <c r="F60" s="728"/>
      <c r="G60" s="728"/>
      <c r="H60" s="728"/>
      <c r="I60" s="728"/>
      <c r="J60" s="234" t="s">
        <v>1030</v>
      </c>
      <c r="K60" s="175" t="s">
        <v>866</v>
      </c>
      <c r="L60" s="680"/>
    </row>
    <row r="61" spans="2:12" ht="38.450000000000003" customHeight="1" x14ac:dyDescent="0.3">
      <c r="B61" s="175" t="s">
        <v>157</v>
      </c>
      <c r="C61" s="728" t="s">
        <v>81</v>
      </c>
      <c r="D61" s="728"/>
      <c r="E61" s="728"/>
      <c r="F61" s="728"/>
      <c r="G61" s="728"/>
      <c r="H61" s="728"/>
      <c r="I61" s="728"/>
      <c r="J61" s="234" t="s">
        <v>157</v>
      </c>
    </row>
    <row r="62" spans="2:12" ht="38.450000000000003" customHeight="1" x14ac:dyDescent="0.3">
      <c r="B62" s="175" t="s">
        <v>158</v>
      </c>
      <c r="C62" s="728" t="s">
        <v>755</v>
      </c>
      <c r="D62" s="728"/>
      <c r="E62" s="728"/>
      <c r="F62" s="728"/>
      <c r="G62" s="728"/>
      <c r="H62" s="728"/>
      <c r="I62" s="728"/>
      <c r="J62" s="234" t="s">
        <v>158</v>
      </c>
      <c r="K62" s="175" t="s">
        <v>867</v>
      </c>
    </row>
    <row r="63" spans="2:12" s="175" customFormat="1" ht="38.450000000000003" customHeight="1" x14ac:dyDescent="0.3">
      <c r="B63" s="175" t="s">
        <v>1128</v>
      </c>
      <c r="C63" s="728" t="s">
        <v>1129</v>
      </c>
      <c r="D63" s="728"/>
      <c r="E63" s="728"/>
      <c r="F63" s="728"/>
      <c r="G63" s="728"/>
      <c r="H63" s="728"/>
      <c r="I63" s="728"/>
      <c r="J63" s="234" t="s">
        <v>1128</v>
      </c>
      <c r="L63" s="680"/>
    </row>
    <row r="64" spans="2:12" ht="38.450000000000003" customHeight="1" x14ac:dyDescent="0.3">
      <c r="B64" s="175" t="s">
        <v>159</v>
      </c>
      <c r="C64" s="728" t="s">
        <v>756</v>
      </c>
      <c r="D64" s="728"/>
      <c r="E64" s="728"/>
      <c r="F64" s="728"/>
      <c r="G64" s="728"/>
      <c r="H64" s="728"/>
      <c r="I64" s="728"/>
      <c r="J64" s="234" t="s">
        <v>159</v>
      </c>
      <c r="K64" s="175" t="s">
        <v>867</v>
      </c>
    </row>
    <row r="65" spans="2:11" ht="38.450000000000003" customHeight="1" x14ac:dyDescent="0.3">
      <c r="B65" s="175" t="s">
        <v>507</v>
      </c>
      <c r="C65" s="728" t="s">
        <v>757</v>
      </c>
      <c r="D65" s="728"/>
      <c r="E65" s="728"/>
      <c r="F65" s="728"/>
      <c r="G65" s="728"/>
      <c r="H65" s="728"/>
      <c r="I65" s="728"/>
      <c r="J65" s="234" t="s">
        <v>507</v>
      </c>
      <c r="K65" s="175" t="s">
        <v>867</v>
      </c>
    </row>
    <row r="66" spans="2:11" ht="38.450000000000003" customHeight="1" x14ac:dyDescent="0.3">
      <c r="B66" s="175" t="s">
        <v>508</v>
      </c>
      <c r="C66" s="728" t="s">
        <v>758</v>
      </c>
      <c r="D66" s="728"/>
      <c r="E66" s="728"/>
      <c r="F66" s="728"/>
      <c r="G66" s="728"/>
      <c r="H66" s="728"/>
      <c r="I66" s="728"/>
      <c r="J66" s="234" t="s">
        <v>508</v>
      </c>
      <c r="K66" s="175" t="s">
        <v>867</v>
      </c>
    </row>
    <row r="67" spans="2:11" ht="38.450000000000003" customHeight="1" x14ac:dyDescent="0.3">
      <c r="B67" s="175" t="s">
        <v>759</v>
      </c>
      <c r="C67" s="728" t="s">
        <v>760</v>
      </c>
      <c r="D67" s="728"/>
      <c r="E67" s="728"/>
      <c r="F67" s="728"/>
      <c r="G67" s="728"/>
      <c r="H67" s="728"/>
      <c r="I67" s="728"/>
      <c r="J67" s="234" t="s">
        <v>759</v>
      </c>
      <c r="K67" s="175" t="s">
        <v>867</v>
      </c>
    </row>
    <row r="68" spans="2:11" ht="38.450000000000003" customHeight="1" x14ac:dyDescent="0.3">
      <c r="B68" s="175" t="s">
        <v>160</v>
      </c>
      <c r="C68" s="728" t="s">
        <v>820</v>
      </c>
      <c r="D68" s="728"/>
      <c r="E68" s="728"/>
      <c r="F68" s="728"/>
      <c r="G68" s="728"/>
      <c r="H68" s="728"/>
      <c r="I68" s="728"/>
      <c r="J68" s="234" t="s">
        <v>160</v>
      </c>
      <c r="K68" s="175" t="s">
        <v>868</v>
      </c>
    </row>
    <row r="69" spans="2:11" ht="38.450000000000003" customHeight="1" x14ac:dyDescent="0.3">
      <c r="B69" s="175" t="s">
        <v>821</v>
      </c>
      <c r="C69" s="728" t="s">
        <v>822</v>
      </c>
      <c r="D69" s="728"/>
      <c r="E69" s="728"/>
      <c r="F69" s="728"/>
      <c r="G69" s="728"/>
      <c r="H69" s="728"/>
      <c r="I69" s="728"/>
      <c r="J69" s="234" t="s">
        <v>821</v>
      </c>
      <c r="K69" s="175" t="s">
        <v>868</v>
      </c>
    </row>
    <row r="70" spans="2:11" ht="38.450000000000003" customHeight="1" x14ac:dyDescent="0.3">
      <c r="B70" s="175" t="s">
        <v>813</v>
      </c>
      <c r="C70" s="728" t="s">
        <v>823</v>
      </c>
      <c r="D70" s="728"/>
      <c r="E70" s="728"/>
      <c r="F70" s="728"/>
      <c r="G70" s="728"/>
      <c r="H70" s="728"/>
      <c r="I70" s="728"/>
      <c r="J70" s="234" t="s">
        <v>813</v>
      </c>
      <c r="K70" s="175" t="s">
        <v>868</v>
      </c>
    </row>
    <row r="71" spans="2:11" ht="38.450000000000003" customHeight="1" x14ac:dyDescent="0.3">
      <c r="B71" s="175" t="s">
        <v>851</v>
      </c>
      <c r="C71" s="728" t="s">
        <v>852</v>
      </c>
      <c r="D71" s="728"/>
      <c r="E71" s="728"/>
      <c r="F71" s="728"/>
      <c r="G71" s="728"/>
      <c r="H71" s="728"/>
      <c r="I71" s="728"/>
      <c r="J71" s="234" t="s">
        <v>851</v>
      </c>
      <c r="K71" s="175" t="s">
        <v>868</v>
      </c>
    </row>
    <row r="72" spans="2:11" ht="38.450000000000003" customHeight="1" x14ac:dyDescent="0.3">
      <c r="B72" s="175" t="s">
        <v>853</v>
      </c>
      <c r="C72" s="728" t="s">
        <v>865</v>
      </c>
      <c r="D72" s="728"/>
      <c r="E72" s="728"/>
      <c r="F72" s="728"/>
      <c r="G72" s="728"/>
      <c r="H72" s="728"/>
      <c r="I72" s="728"/>
      <c r="J72" s="234" t="s">
        <v>853</v>
      </c>
      <c r="K72" s="175" t="s">
        <v>868</v>
      </c>
    </row>
    <row r="73" spans="2:11" ht="38.450000000000003" customHeight="1" x14ac:dyDescent="0.3">
      <c r="B73" s="175" t="s">
        <v>854</v>
      </c>
      <c r="C73" s="728" t="s">
        <v>855</v>
      </c>
      <c r="D73" s="728"/>
      <c r="E73" s="728"/>
      <c r="F73" s="728"/>
      <c r="G73" s="728"/>
      <c r="H73" s="728"/>
      <c r="I73" s="728"/>
      <c r="J73" s="234" t="s">
        <v>854</v>
      </c>
      <c r="K73" s="175" t="s">
        <v>868</v>
      </c>
    </row>
    <row r="74" spans="2:11" ht="38.450000000000003" customHeight="1" x14ac:dyDescent="0.3">
      <c r="B74" s="175" t="s">
        <v>856</v>
      </c>
      <c r="C74" s="728" t="s">
        <v>857</v>
      </c>
      <c r="D74" s="728"/>
      <c r="E74" s="728"/>
      <c r="F74" s="728"/>
      <c r="G74" s="728"/>
      <c r="H74" s="728"/>
      <c r="I74" s="728"/>
      <c r="J74" s="234" t="s">
        <v>856</v>
      </c>
      <c r="K74" s="175" t="s">
        <v>868</v>
      </c>
    </row>
    <row r="75" spans="2:11" ht="38.450000000000003" customHeight="1" x14ac:dyDescent="0.3">
      <c r="B75" s="175" t="s">
        <v>858</v>
      </c>
      <c r="C75" s="728" t="s">
        <v>859</v>
      </c>
      <c r="D75" s="728"/>
      <c r="E75" s="728"/>
      <c r="F75" s="728"/>
      <c r="G75" s="728"/>
      <c r="H75" s="728"/>
      <c r="I75" s="728"/>
      <c r="J75" s="234" t="s">
        <v>858</v>
      </c>
      <c r="K75" s="175" t="s">
        <v>868</v>
      </c>
    </row>
    <row r="76" spans="2:11" ht="38.450000000000003" customHeight="1" x14ac:dyDescent="0.3">
      <c r="B76" s="175" t="s">
        <v>860</v>
      </c>
      <c r="C76" s="728" t="s">
        <v>861</v>
      </c>
      <c r="D76" s="728"/>
      <c r="E76" s="728"/>
      <c r="F76" s="728"/>
      <c r="G76" s="728"/>
      <c r="H76" s="728"/>
      <c r="I76" s="728"/>
      <c r="J76" s="234" t="s">
        <v>860</v>
      </c>
      <c r="K76" s="175" t="s">
        <v>868</v>
      </c>
    </row>
    <row r="77" spans="2:11" ht="38.450000000000003" customHeight="1" x14ac:dyDescent="0.3">
      <c r="B77" s="175" t="s">
        <v>862</v>
      </c>
      <c r="C77" s="520" t="s">
        <v>863</v>
      </c>
      <c r="D77" s="520"/>
      <c r="E77" s="520"/>
      <c r="F77" s="520"/>
      <c r="G77" s="520"/>
      <c r="H77" s="520"/>
      <c r="I77" s="520"/>
      <c r="J77" s="234" t="s">
        <v>862</v>
      </c>
      <c r="K77" s="175" t="s">
        <v>868</v>
      </c>
    </row>
    <row r="78" spans="2:11" ht="38.450000000000003" customHeight="1" x14ac:dyDescent="0.3">
      <c r="B78" s="175" t="s">
        <v>824</v>
      </c>
      <c r="C78" s="728" t="s">
        <v>825</v>
      </c>
      <c r="D78" s="728"/>
      <c r="E78" s="728"/>
      <c r="F78" s="728"/>
      <c r="G78" s="728"/>
      <c r="H78" s="728"/>
      <c r="I78" s="728"/>
      <c r="J78" s="234" t="s">
        <v>824</v>
      </c>
      <c r="K78" s="175" t="s">
        <v>868</v>
      </c>
    </row>
    <row r="79" spans="2:11" ht="38.450000000000003" customHeight="1" x14ac:dyDescent="0.3">
      <c r="B79" s="175" t="s">
        <v>826</v>
      </c>
      <c r="C79" s="728" t="s">
        <v>827</v>
      </c>
      <c r="D79" s="728"/>
      <c r="E79" s="728"/>
      <c r="F79" s="728"/>
      <c r="G79" s="728"/>
      <c r="H79" s="728"/>
      <c r="I79" s="728"/>
      <c r="J79" s="234" t="s">
        <v>826</v>
      </c>
      <c r="K79" s="175" t="s">
        <v>868</v>
      </c>
    </row>
    <row r="80" spans="2:11" ht="38.450000000000003" customHeight="1" x14ac:dyDescent="0.3">
      <c r="B80" s="175" t="s">
        <v>161</v>
      </c>
      <c r="C80" s="728" t="s">
        <v>633</v>
      </c>
      <c r="D80" s="728"/>
      <c r="E80" s="728"/>
      <c r="F80" s="728"/>
      <c r="G80" s="728"/>
      <c r="H80" s="728"/>
      <c r="I80" s="728"/>
      <c r="J80" s="234" t="s">
        <v>161</v>
      </c>
      <c r="K80" s="175" t="s">
        <v>867</v>
      </c>
    </row>
    <row r="81" spans="2:12" ht="38.450000000000003" customHeight="1" x14ac:dyDescent="0.3">
      <c r="B81" s="175" t="s">
        <v>162</v>
      </c>
      <c r="C81" s="728" t="s">
        <v>482</v>
      </c>
      <c r="D81" s="728"/>
      <c r="E81" s="728"/>
      <c r="F81" s="728"/>
      <c r="G81" s="728"/>
      <c r="H81" s="728"/>
      <c r="I81" s="728"/>
      <c r="J81" s="234" t="s">
        <v>482</v>
      </c>
    </row>
    <row r="82" spans="2:12" ht="38.450000000000003" customHeight="1" x14ac:dyDescent="0.3">
      <c r="B82" s="175" t="s">
        <v>163</v>
      </c>
      <c r="C82" s="728" t="s">
        <v>482</v>
      </c>
      <c r="D82" s="728"/>
      <c r="E82" s="728"/>
      <c r="F82" s="728"/>
      <c r="G82" s="728"/>
      <c r="H82" s="728"/>
      <c r="I82" s="728"/>
      <c r="J82" s="234" t="s">
        <v>482</v>
      </c>
    </row>
    <row r="83" spans="2:12" ht="38.450000000000003" customHeight="1" x14ac:dyDescent="0.3">
      <c r="B83" s="175" t="s">
        <v>388</v>
      </c>
      <c r="C83" s="728" t="s">
        <v>1264</v>
      </c>
      <c r="D83" s="728"/>
      <c r="E83" s="728"/>
      <c r="F83" s="728"/>
      <c r="G83" s="728"/>
      <c r="H83" s="728"/>
      <c r="I83" s="728"/>
      <c r="J83" s="234" t="s">
        <v>388</v>
      </c>
      <c r="K83" s="175" t="s">
        <v>869</v>
      </c>
    </row>
    <row r="84" spans="2:12" ht="38.450000000000003" customHeight="1" x14ac:dyDescent="0.3">
      <c r="B84" s="175" t="s">
        <v>389</v>
      </c>
      <c r="C84" s="728" t="s">
        <v>424</v>
      </c>
      <c r="D84" s="728"/>
      <c r="E84" s="728"/>
      <c r="F84" s="728"/>
      <c r="G84" s="728"/>
      <c r="H84" s="728"/>
      <c r="I84" s="728"/>
      <c r="J84" s="234" t="s">
        <v>389</v>
      </c>
      <c r="K84" s="175" t="s">
        <v>869</v>
      </c>
    </row>
    <row r="85" spans="2:12" ht="38.450000000000003" customHeight="1" x14ac:dyDescent="0.3">
      <c r="B85" s="175" t="s">
        <v>390</v>
      </c>
      <c r="C85" s="728" t="s">
        <v>425</v>
      </c>
      <c r="D85" s="728"/>
      <c r="E85" s="728"/>
      <c r="F85" s="728"/>
      <c r="G85" s="728"/>
      <c r="H85" s="728"/>
      <c r="I85" s="728"/>
      <c r="J85" s="234" t="s">
        <v>390</v>
      </c>
      <c r="K85" s="175" t="s">
        <v>869</v>
      </c>
    </row>
    <row r="86" spans="2:12" ht="38.450000000000003" customHeight="1" x14ac:dyDescent="0.3">
      <c r="B86" s="175" t="s">
        <v>414</v>
      </c>
      <c r="C86" s="728" t="s">
        <v>426</v>
      </c>
      <c r="D86" s="728"/>
      <c r="E86" s="728"/>
      <c r="F86" s="728"/>
      <c r="G86" s="728"/>
      <c r="H86" s="728"/>
      <c r="I86" s="728"/>
      <c r="J86" s="234" t="s">
        <v>414</v>
      </c>
      <c r="K86" s="175" t="s">
        <v>869</v>
      </c>
    </row>
    <row r="87" spans="2:12" ht="38.450000000000003" customHeight="1" x14ac:dyDescent="0.3">
      <c r="B87" s="175" t="s">
        <v>483</v>
      </c>
      <c r="C87" s="728" t="s">
        <v>537</v>
      </c>
      <c r="D87" s="728"/>
      <c r="E87" s="728"/>
      <c r="F87" s="728"/>
      <c r="G87" s="728"/>
      <c r="H87" s="728"/>
      <c r="I87" s="728"/>
      <c r="J87" s="234" t="s">
        <v>483</v>
      </c>
      <c r="K87" s="175" t="s">
        <v>869</v>
      </c>
    </row>
    <row r="88" spans="2:12" ht="38.450000000000003" customHeight="1" x14ac:dyDescent="0.3">
      <c r="B88" s="175" t="s">
        <v>773</v>
      </c>
      <c r="C88" s="728" t="s">
        <v>667</v>
      </c>
      <c r="D88" s="728"/>
      <c r="E88" s="728"/>
      <c r="F88" s="728"/>
      <c r="G88" s="728"/>
      <c r="H88" s="728"/>
      <c r="I88" s="728"/>
      <c r="J88" s="234" t="s">
        <v>773</v>
      </c>
      <c r="K88" s="175" t="s">
        <v>869</v>
      </c>
    </row>
    <row r="89" spans="2:12" s="175" customFormat="1" ht="38.450000000000003" customHeight="1" x14ac:dyDescent="0.3">
      <c r="B89" s="175" t="s">
        <v>1216</v>
      </c>
      <c r="C89" s="728" t="s">
        <v>1217</v>
      </c>
      <c r="D89" s="728"/>
      <c r="E89" s="728"/>
      <c r="F89" s="728"/>
      <c r="G89" s="728"/>
      <c r="H89" s="728"/>
      <c r="I89" s="728"/>
      <c r="J89" s="540" t="s">
        <v>1216</v>
      </c>
      <c r="K89" s="175" t="s">
        <v>869</v>
      </c>
      <c r="L89" s="680"/>
    </row>
    <row r="90" spans="2:12" ht="38.450000000000003" customHeight="1" x14ac:dyDescent="0.3">
      <c r="B90" s="175" t="s">
        <v>164</v>
      </c>
      <c r="C90" s="728" t="s">
        <v>634</v>
      </c>
      <c r="D90" s="728"/>
      <c r="E90" s="728"/>
      <c r="F90" s="728"/>
      <c r="G90" s="728"/>
      <c r="H90" s="728"/>
      <c r="I90" s="728"/>
      <c r="J90" s="234" t="s">
        <v>164</v>
      </c>
      <c r="K90" s="175" t="s">
        <v>867</v>
      </c>
    </row>
    <row r="91" spans="2:12" ht="38.450000000000003" customHeight="1" x14ac:dyDescent="0.3">
      <c r="B91" s="175" t="s">
        <v>416</v>
      </c>
      <c r="C91" s="728" t="s">
        <v>635</v>
      </c>
      <c r="D91" s="728"/>
      <c r="E91" s="728"/>
      <c r="F91" s="728"/>
      <c r="G91" s="728"/>
      <c r="H91" s="728"/>
      <c r="I91" s="728"/>
      <c r="J91" s="234" t="s">
        <v>416</v>
      </c>
      <c r="K91" s="175" t="s">
        <v>869</v>
      </c>
    </row>
    <row r="92" spans="2:12" ht="38.450000000000003" customHeight="1" x14ac:dyDescent="0.3">
      <c r="B92" s="175" t="s">
        <v>417</v>
      </c>
      <c r="C92" s="728" t="s">
        <v>538</v>
      </c>
      <c r="D92" s="728"/>
      <c r="E92" s="728"/>
      <c r="F92" s="728"/>
      <c r="G92" s="728"/>
      <c r="H92" s="728"/>
      <c r="I92" s="728"/>
      <c r="J92" s="234" t="s">
        <v>417</v>
      </c>
      <c r="K92" s="175" t="s">
        <v>869</v>
      </c>
    </row>
    <row r="93" spans="2:12" ht="38.450000000000003" customHeight="1" x14ac:dyDescent="0.3">
      <c r="B93" s="175" t="s">
        <v>418</v>
      </c>
      <c r="C93" s="728" t="s">
        <v>482</v>
      </c>
      <c r="D93" s="728"/>
      <c r="E93" s="728"/>
      <c r="F93" s="728"/>
      <c r="G93" s="728"/>
      <c r="H93" s="728"/>
      <c r="I93" s="728"/>
      <c r="J93" s="234" t="s">
        <v>482</v>
      </c>
      <c r="K93" s="175" t="s">
        <v>869</v>
      </c>
    </row>
    <row r="94" spans="2:12" ht="38.450000000000003" customHeight="1" x14ac:dyDescent="0.3">
      <c r="B94" s="175" t="s">
        <v>419</v>
      </c>
      <c r="C94" s="728" t="s">
        <v>636</v>
      </c>
      <c r="D94" s="728"/>
      <c r="E94" s="728"/>
      <c r="F94" s="728"/>
      <c r="G94" s="728"/>
      <c r="H94" s="728"/>
      <c r="I94" s="728"/>
      <c r="J94" s="234" t="s">
        <v>419</v>
      </c>
      <c r="K94" s="175" t="s">
        <v>869</v>
      </c>
    </row>
    <row r="95" spans="2:12" ht="38.450000000000003" customHeight="1" x14ac:dyDescent="0.3">
      <c r="B95" s="175" t="s">
        <v>420</v>
      </c>
      <c r="C95" s="728" t="s">
        <v>539</v>
      </c>
      <c r="D95" s="728"/>
      <c r="E95" s="728"/>
      <c r="F95" s="728"/>
      <c r="G95" s="728"/>
      <c r="H95" s="728"/>
      <c r="I95" s="728"/>
      <c r="J95" s="234" t="s">
        <v>420</v>
      </c>
      <c r="K95" s="175" t="s">
        <v>869</v>
      </c>
    </row>
    <row r="96" spans="2:12" ht="38.450000000000003" customHeight="1" x14ac:dyDescent="0.3">
      <c r="B96" s="175" t="s">
        <v>165</v>
      </c>
      <c r="C96" s="728" t="s">
        <v>474</v>
      </c>
      <c r="D96" s="728"/>
      <c r="E96" s="728"/>
      <c r="F96" s="728"/>
      <c r="G96" s="728"/>
      <c r="H96" s="728"/>
      <c r="I96" s="728"/>
      <c r="J96" s="234" t="s">
        <v>165</v>
      </c>
      <c r="K96" s="175" t="s">
        <v>869</v>
      </c>
    </row>
    <row r="97" spans="2:11" ht="38.450000000000003" customHeight="1" x14ac:dyDescent="0.3">
      <c r="B97" s="175" t="s">
        <v>461</v>
      </c>
      <c r="C97" s="728" t="str">
        <f>"Comparaison de l'actif régulé budgété et réel de l'année "&amp;E10</f>
        <v xml:space="preserve">Comparaison de l'actif régulé budgété et réel de l'année </v>
      </c>
      <c r="D97" s="728"/>
      <c r="E97" s="728"/>
      <c r="F97" s="728"/>
      <c r="G97" s="728"/>
      <c r="H97" s="728"/>
      <c r="I97" s="728"/>
      <c r="J97" s="234" t="s">
        <v>461</v>
      </c>
      <c r="K97" s="175" t="s">
        <v>867</v>
      </c>
    </row>
    <row r="98" spans="2:11" ht="38.450000000000003" customHeight="1" x14ac:dyDescent="0.3">
      <c r="B98" s="175" t="s">
        <v>815</v>
      </c>
      <c r="C98" s="728" t="s">
        <v>816</v>
      </c>
      <c r="D98" s="728"/>
      <c r="E98" s="728"/>
      <c r="F98" s="728"/>
      <c r="G98" s="728"/>
      <c r="H98" s="728"/>
      <c r="I98" s="728"/>
      <c r="J98" s="234" t="s">
        <v>815</v>
      </c>
      <c r="K98" s="175" t="s">
        <v>869</v>
      </c>
    </row>
    <row r="99" spans="2:11" ht="38.450000000000003" customHeight="1" x14ac:dyDescent="0.3">
      <c r="B99" s="512" t="s">
        <v>166</v>
      </c>
      <c r="C99" s="729" t="s">
        <v>814</v>
      </c>
      <c r="D99" s="729"/>
      <c r="E99" s="729"/>
      <c r="F99" s="729"/>
      <c r="G99" s="729"/>
      <c r="H99" s="729"/>
      <c r="I99" s="729"/>
      <c r="J99" s="234" t="s">
        <v>166</v>
      </c>
    </row>
    <row r="100" spans="2:11" ht="38.450000000000003" customHeight="1" x14ac:dyDescent="0.3">
      <c r="B100" s="175" t="s">
        <v>167</v>
      </c>
      <c r="C100" s="728" t="s">
        <v>540</v>
      </c>
      <c r="D100" s="728"/>
      <c r="E100" s="728"/>
      <c r="F100" s="728"/>
      <c r="G100" s="728"/>
      <c r="H100" s="728"/>
      <c r="I100" s="728"/>
      <c r="J100" s="234" t="s">
        <v>167</v>
      </c>
      <c r="K100" s="175" t="s">
        <v>867</v>
      </c>
    </row>
    <row r="101" spans="2:11" ht="38.450000000000003" customHeight="1" x14ac:dyDescent="0.3">
      <c r="B101" s="175" t="s">
        <v>168</v>
      </c>
      <c r="C101" s="728" t="str">
        <f>"Comparaison des volumes, capacités et puissances budgétés et réels de l'année "&amp;E15</f>
        <v xml:space="preserve">Comparaison des volumes, capacités et puissances budgétés et réels de l'année </v>
      </c>
      <c r="D101" s="728"/>
      <c r="E101" s="728"/>
      <c r="F101" s="728"/>
      <c r="G101" s="728"/>
      <c r="H101" s="728"/>
      <c r="I101" s="728"/>
      <c r="J101" s="234" t="s">
        <v>168</v>
      </c>
      <c r="K101" s="175" t="s">
        <v>869</v>
      </c>
    </row>
    <row r="102" spans="2:11" ht="38.450000000000003" customHeight="1" x14ac:dyDescent="0.3">
      <c r="B102" s="175" t="s">
        <v>378</v>
      </c>
      <c r="C102" s="728" t="s">
        <v>480</v>
      </c>
      <c r="D102" s="728"/>
      <c r="E102" s="728"/>
      <c r="F102" s="728"/>
      <c r="G102" s="728"/>
      <c r="H102" s="728"/>
      <c r="I102" s="728"/>
      <c r="J102" s="234" t="s">
        <v>378</v>
      </c>
      <c r="K102" s="175" t="s">
        <v>870</v>
      </c>
    </row>
    <row r="103" spans="2:11" ht="38.450000000000003" customHeight="1" x14ac:dyDescent="0.3">
      <c r="B103" s="175" t="s">
        <v>478</v>
      </c>
      <c r="C103" s="728" t="s">
        <v>170</v>
      </c>
      <c r="D103" s="728"/>
      <c r="E103" s="728"/>
      <c r="F103" s="728"/>
      <c r="G103" s="728"/>
      <c r="H103" s="728"/>
      <c r="I103" s="728"/>
      <c r="J103" s="234" t="s">
        <v>478</v>
      </c>
      <c r="K103" s="175" t="s">
        <v>870</v>
      </c>
    </row>
    <row r="104" spans="2:11" ht="38.450000000000003" customHeight="1" x14ac:dyDescent="0.3">
      <c r="B104" s="175" t="s">
        <v>817</v>
      </c>
      <c r="C104" s="728" t="s">
        <v>186</v>
      </c>
      <c r="D104" s="728"/>
      <c r="E104" s="728"/>
      <c r="F104" s="728"/>
      <c r="G104" s="728"/>
      <c r="H104" s="728"/>
      <c r="I104" s="728"/>
      <c r="J104" s="234" t="s">
        <v>817</v>
      </c>
      <c r="K104" s="175" t="s">
        <v>870</v>
      </c>
    </row>
    <row r="105" spans="2:11" ht="38.450000000000003" customHeight="1" x14ac:dyDescent="0.3">
      <c r="B105" s="175" t="s">
        <v>818</v>
      </c>
      <c r="C105" s="728" t="s">
        <v>211</v>
      </c>
      <c r="D105" s="728"/>
      <c r="E105" s="728"/>
      <c r="F105" s="728"/>
      <c r="G105" s="728"/>
      <c r="H105" s="728"/>
      <c r="I105" s="728"/>
      <c r="J105" s="234" t="s">
        <v>818</v>
      </c>
      <c r="K105" s="175" t="s">
        <v>870</v>
      </c>
    </row>
    <row r="106" spans="2:11" ht="38.450000000000003" customHeight="1" x14ac:dyDescent="0.3">
      <c r="B106" s="175" t="s">
        <v>819</v>
      </c>
      <c r="C106" s="728" t="s">
        <v>237</v>
      </c>
      <c r="D106" s="728"/>
      <c r="E106" s="728"/>
      <c r="F106" s="728"/>
      <c r="G106" s="728"/>
      <c r="H106" s="728"/>
      <c r="I106" s="728"/>
      <c r="J106" s="234" t="s">
        <v>819</v>
      </c>
      <c r="K106" s="175" t="s">
        <v>870</v>
      </c>
    </row>
    <row r="107" spans="2:11" x14ac:dyDescent="0.3">
      <c r="B107" s="175"/>
    </row>
    <row r="108" spans="2:11" x14ac:dyDescent="0.3">
      <c r="B108" s="175"/>
    </row>
    <row r="109" spans="2:11" x14ac:dyDescent="0.3">
      <c r="B109" s="175"/>
    </row>
    <row r="110" spans="2:11" x14ac:dyDescent="0.3">
      <c r="B110" s="175"/>
    </row>
    <row r="111" spans="2:11" x14ac:dyDescent="0.3">
      <c r="B111" s="175"/>
    </row>
    <row r="112" spans="2:11" x14ac:dyDescent="0.3">
      <c r="B112" s="175"/>
    </row>
    <row r="113" spans="2:2" x14ac:dyDescent="0.3">
      <c r="B113" s="175"/>
    </row>
    <row r="114" spans="2:2" x14ac:dyDescent="0.3">
      <c r="B114" s="175"/>
    </row>
    <row r="115" spans="2:2" x14ac:dyDescent="0.3">
      <c r="B115" s="175"/>
    </row>
    <row r="116" spans="2:2" x14ac:dyDescent="0.3">
      <c r="B116" s="175"/>
    </row>
    <row r="117" spans="2:2" x14ac:dyDescent="0.3">
      <c r="B117" s="175"/>
    </row>
    <row r="118" spans="2:2" x14ac:dyDescent="0.3">
      <c r="B118" s="175"/>
    </row>
    <row r="119" spans="2:2" x14ac:dyDescent="0.3">
      <c r="B119" s="175"/>
    </row>
    <row r="120" spans="2:2" x14ac:dyDescent="0.3">
      <c r="B120" s="175"/>
    </row>
    <row r="121" spans="2:2" x14ac:dyDescent="0.3">
      <c r="B121" s="175"/>
    </row>
    <row r="122" spans="2:2" x14ac:dyDescent="0.3">
      <c r="B122" s="175"/>
    </row>
    <row r="123" spans="2:2" x14ac:dyDescent="0.3">
      <c r="B123" s="175"/>
    </row>
    <row r="124" spans="2:2" x14ac:dyDescent="0.3">
      <c r="B124" s="175"/>
    </row>
    <row r="125" spans="2:2" x14ac:dyDescent="0.3">
      <c r="B125" s="175"/>
    </row>
    <row r="126" spans="2:2" x14ac:dyDescent="0.3">
      <c r="B126" s="175"/>
    </row>
    <row r="127" spans="2:2" x14ac:dyDescent="0.3">
      <c r="B127" s="175"/>
    </row>
    <row r="128" spans="2:2" x14ac:dyDescent="0.3">
      <c r="B128" s="175"/>
    </row>
    <row r="129" spans="2:2" x14ac:dyDescent="0.3">
      <c r="B129" s="175"/>
    </row>
    <row r="130" spans="2:2" x14ac:dyDescent="0.3">
      <c r="B130" s="175"/>
    </row>
    <row r="131" spans="2:2" x14ac:dyDescent="0.3">
      <c r="B131" s="175"/>
    </row>
    <row r="132" spans="2:2" x14ac:dyDescent="0.3">
      <c r="B132" s="175"/>
    </row>
    <row r="133" spans="2:2" x14ac:dyDescent="0.3">
      <c r="B133" s="175"/>
    </row>
    <row r="134" spans="2:2" x14ac:dyDescent="0.3">
      <c r="B134" s="175"/>
    </row>
    <row r="135" spans="2:2" x14ac:dyDescent="0.3">
      <c r="B135" s="175"/>
    </row>
    <row r="136" spans="2:2" x14ac:dyDescent="0.3">
      <c r="B136" s="175"/>
    </row>
    <row r="137" spans="2:2" x14ac:dyDescent="0.3">
      <c r="B137" s="175"/>
    </row>
    <row r="138" spans="2:2" x14ac:dyDescent="0.3">
      <c r="B138" s="175"/>
    </row>
    <row r="139" spans="2:2" x14ac:dyDescent="0.3">
      <c r="B139" s="175"/>
    </row>
    <row r="140" spans="2:2" x14ac:dyDescent="0.3">
      <c r="B140" s="175"/>
    </row>
    <row r="141" spans="2:2" x14ac:dyDescent="0.3">
      <c r="B141" s="175"/>
    </row>
    <row r="142" spans="2:2" x14ac:dyDescent="0.3">
      <c r="B142" s="175"/>
    </row>
    <row r="143" spans="2:2" x14ac:dyDescent="0.3">
      <c r="B143" s="175"/>
    </row>
    <row r="144" spans="2:2" x14ac:dyDescent="0.3">
      <c r="B144" s="175"/>
    </row>
    <row r="145" spans="2:2" x14ac:dyDescent="0.3">
      <c r="B145" s="175"/>
    </row>
    <row r="146" spans="2:2" x14ac:dyDescent="0.3">
      <c r="B146" s="175"/>
    </row>
    <row r="147" spans="2:2" x14ac:dyDescent="0.3">
      <c r="B147" s="175"/>
    </row>
    <row r="148" spans="2:2" x14ac:dyDescent="0.3">
      <c r="B148" s="175"/>
    </row>
    <row r="149" spans="2:2" x14ac:dyDescent="0.3">
      <c r="B149" s="175"/>
    </row>
    <row r="150" spans="2:2" x14ac:dyDescent="0.3">
      <c r="B150" s="175"/>
    </row>
    <row r="151" spans="2:2" x14ac:dyDescent="0.3">
      <c r="B151" s="175"/>
    </row>
    <row r="152" spans="2:2" x14ac:dyDescent="0.3">
      <c r="B152" s="175"/>
    </row>
    <row r="153" spans="2:2" x14ac:dyDescent="0.3">
      <c r="B153" s="175"/>
    </row>
    <row r="154" spans="2:2" x14ac:dyDescent="0.3">
      <c r="B154" s="175"/>
    </row>
    <row r="155" spans="2:2" x14ac:dyDescent="0.3">
      <c r="B155" s="175"/>
    </row>
    <row r="156" spans="2:2" x14ac:dyDescent="0.3">
      <c r="B156" s="175"/>
    </row>
    <row r="157" spans="2:2" x14ac:dyDescent="0.3">
      <c r="B157" s="175"/>
    </row>
    <row r="158" spans="2:2" x14ac:dyDescent="0.3">
      <c r="B158" s="175"/>
    </row>
    <row r="159" spans="2:2" x14ac:dyDescent="0.3">
      <c r="B159" s="175"/>
    </row>
  </sheetData>
  <mergeCells count="73">
    <mergeCell ref="C97:I97"/>
    <mergeCell ref="C98:I98"/>
    <mergeCell ref="C62:I62"/>
    <mergeCell ref="C64:I64"/>
    <mergeCell ref="C65:I65"/>
    <mergeCell ref="C66:I66"/>
    <mergeCell ref="C67:I67"/>
    <mergeCell ref="C70:I70"/>
    <mergeCell ref="C78:I78"/>
    <mergeCell ref="C79:I79"/>
    <mergeCell ref="C85:I85"/>
    <mergeCell ref="C86:I86"/>
    <mergeCell ref="C87:I87"/>
    <mergeCell ref="C88:I88"/>
    <mergeCell ref="C90:I90"/>
    <mergeCell ref="C91:I91"/>
    <mergeCell ref="C81:I81"/>
    <mergeCell ref="C82:I82"/>
    <mergeCell ref="C83:I83"/>
    <mergeCell ref="C84:I84"/>
    <mergeCell ref="C89:I89"/>
    <mergeCell ref="C58:I58"/>
    <mergeCell ref="C61:I61"/>
    <mergeCell ref="C69:I69"/>
    <mergeCell ref="C68:I68"/>
    <mergeCell ref="C59:I59"/>
    <mergeCell ref="C60:I60"/>
    <mergeCell ref="C63:I63"/>
    <mergeCell ref="C76:I76"/>
    <mergeCell ref="C71:I71"/>
    <mergeCell ref="C72:I72"/>
    <mergeCell ref="C73:I73"/>
    <mergeCell ref="C74:I74"/>
    <mergeCell ref="C75:I75"/>
    <mergeCell ref="C56:I56"/>
    <mergeCell ref="C57:I57"/>
    <mergeCell ref="C106:I106"/>
    <mergeCell ref="C101:I101"/>
    <mergeCell ref="C102:I102"/>
    <mergeCell ref="C103:I103"/>
    <mergeCell ref="C104:I104"/>
    <mergeCell ref="C105:I105"/>
    <mergeCell ref="C95:I95"/>
    <mergeCell ref="C99:I99"/>
    <mergeCell ref="C100:I100"/>
    <mergeCell ref="C96:I96"/>
    <mergeCell ref="C92:I92"/>
    <mergeCell ref="C93:I93"/>
    <mergeCell ref="C94:I94"/>
    <mergeCell ref="C80:I80"/>
    <mergeCell ref="B7:K7"/>
    <mergeCell ref="B9:K9"/>
    <mergeCell ref="B17:K17"/>
    <mergeCell ref="C18:K18"/>
    <mergeCell ref="C19:K19"/>
    <mergeCell ref="C11:E11"/>
    <mergeCell ref="C12:E12"/>
    <mergeCell ref="C13:E13"/>
    <mergeCell ref="C25:K25"/>
    <mergeCell ref="B30:K30"/>
    <mergeCell ref="B35:K35"/>
    <mergeCell ref="B54:K54"/>
    <mergeCell ref="C20:K20"/>
    <mergeCell ref="C21:K21"/>
    <mergeCell ref="C22:K22"/>
    <mergeCell ref="C23:K23"/>
    <mergeCell ref="C24:K24"/>
    <mergeCell ref="B51:C51"/>
    <mergeCell ref="B46:C46"/>
    <mergeCell ref="B47:C47"/>
    <mergeCell ref="B49:C49"/>
    <mergeCell ref="B48:C48"/>
    <mergeCell ref="B50:C50"/>
  </mergeCells>
  <conditionalFormatting sqref="F1:F6 F36 F52:F53 F107:F1048576 F8 F26:F29 F10:F16 F31:F34 F55">
    <cfRule type="expression" priority="102">
      <formula>$B$3=2020</formula>
    </cfRule>
  </conditionalFormatting>
  <conditionalFormatting sqref="G1:J6 G36:J36 G52:J53 G107:J1048576 G8:J8 J56:J59 G26:J29 J80:J88 G10:J16 G31:J34 G55:J55 J61 J90:J106">
    <cfRule type="expression" priority="101">
      <formula>$E$14&lt;2022</formula>
    </cfRule>
  </conditionalFormatting>
  <conditionalFormatting sqref="J59">
    <cfRule type="expression" priority="98">
      <formula>$E$14&lt;2022</formula>
    </cfRule>
  </conditionalFormatting>
  <conditionalFormatting sqref="F48">
    <cfRule type="expression" priority="89">
      <formula>$E$14&lt;2022</formula>
    </cfRule>
  </conditionalFormatting>
  <conditionalFormatting sqref="J95:J98">
    <cfRule type="expression" priority="85">
      <formula>$E$14&lt;2022</formula>
    </cfRule>
  </conditionalFormatting>
  <conditionalFormatting sqref="J99">
    <cfRule type="expression" priority="84">
      <formula>$E$14&lt;2022</formula>
    </cfRule>
  </conditionalFormatting>
  <conditionalFormatting sqref="J100">
    <cfRule type="expression" priority="81">
      <formula>$E$14&lt;2022</formula>
    </cfRule>
  </conditionalFormatting>
  <conditionalFormatting sqref="J101">
    <cfRule type="expression" priority="80">
      <formula>$E$14&lt;2022</formula>
    </cfRule>
  </conditionalFormatting>
  <conditionalFormatting sqref="J102">
    <cfRule type="expression" priority="79">
      <formula>$E$14&lt;2022</formula>
    </cfRule>
  </conditionalFormatting>
  <conditionalFormatting sqref="E46:G47">
    <cfRule type="expression" priority="75">
      <formula>$E$14&lt;2022</formula>
    </cfRule>
  </conditionalFormatting>
  <conditionalFormatting sqref="E27">
    <cfRule type="expression" priority="67">
      <formula>$E$14&lt;2022</formula>
    </cfRule>
  </conditionalFormatting>
  <conditionalFormatting sqref="G5:J6 G26:J29 G8:J8 G10:J16 G31:J34 G36:J36">
    <cfRule type="expression" dxfId="845" priority="66">
      <formula>RIGHT($E$14,4)*1&lt;2022</formula>
    </cfRule>
  </conditionalFormatting>
  <conditionalFormatting sqref="E28">
    <cfRule type="expression" priority="65">
      <formula>$E$14&lt;2022</formula>
    </cfRule>
  </conditionalFormatting>
  <conditionalFormatting sqref="H48">
    <cfRule type="expression" priority="64">
      <formula>$E$14&lt;2022</formula>
    </cfRule>
  </conditionalFormatting>
  <conditionalFormatting sqref="H46:H47">
    <cfRule type="expression" priority="62">
      <formula>$E$14&lt;2022</formula>
    </cfRule>
  </conditionalFormatting>
  <conditionalFormatting sqref="I48">
    <cfRule type="expression" priority="60">
      <formula>$E$14&lt;2022</formula>
    </cfRule>
  </conditionalFormatting>
  <conditionalFormatting sqref="I46:I47">
    <cfRule type="expression" priority="58">
      <formula>$E$14&lt;2022</formula>
    </cfRule>
  </conditionalFormatting>
  <conditionalFormatting sqref="G48">
    <cfRule type="expression" priority="45">
      <formula>$E$14&lt;2022</formula>
    </cfRule>
  </conditionalFormatting>
  <conditionalFormatting sqref="E50:G51">
    <cfRule type="expression" priority="38">
      <formula>$E$14&lt;2022</formula>
    </cfRule>
  </conditionalFormatting>
  <conditionalFormatting sqref="H50:H51">
    <cfRule type="expression" priority="37">
      <formula>$E$14&lt;2022</formula>
    </cfRule>
  </conditionalFormatting>
  <conditionalFormatting sqref="I50:I51">
    <cfRule type="expression" priority="36">
      <formula>$E$14&lt;2022</formula>
    </cfRule>
  </conditionalFormatting>
  <conditionalFormatting sqref="J62 J68:J70">
    <cfRule type="expression" priority="35">
      <formula>$E$14&lt;2022</formula>
    </cfRule>
  </conditionalFormatting>
  <conditionalFormatting sqref="J64:J65">
    <cfRule type="expression" priority="34">
      <formula>$E$14&lt;2022</formula>
    </cfRule>
  </conditionalFormatting>
  <conditionalFormatting sqref="J66">
    <cfRule type="expression" priority="33">
      <formula>$E$14&lt;2022</formula>
    </cfRule>
  </conditionalFormatting>
  <conditionalFormatting sqref="J67">
    <cfRule type="expression" priority="32">
      <formula>$E$14&lt;2022</formula>
    </cfRule>
  </conditionalFormatting>
  <conditionalFormatting sqref="J78:J79">
    <cfRule type="expression" priority="31">
      <formula>$E$14&lt;2022</formula>
    </cfRule>
  </conditionalFormatting>
  <conditionalFormatting sqref="J71:J77">
    <cfRule type="expression" priority="30">
      <formula>$E$14&lt;2022</formula>
    </cfRule>
  </conditionalFormatting>
  <conditionalFormatting sqref="D42:D49">
    <cfRule type="expression" priority="29">
      <formula>$E$14&lt;2022</formula>
    </cfRule>
  </conditionalFormatting>
  <conditionalFormatting sqref="D50:D51">
    <cfRule type="expression" priority="27">
      <formula>$E$14&lt;2022</formula>
    </cfRule>
  </conditionalFormatting>
  <conditionalFormatting sqref="J48">
    <cfRule type="expression" priority="26">
      <formula>$E$14&lt;2022</formula>
    </cfRule>
  </conditionalFormatting>
  <conditionalFormatting sqref="J46:J47">
    <cfRule type="expression" priority="25">
      <formula>$E$14&lt;2022</formula>
    </cfRule>
  </conditionalFormatting>
  <conditionalFormatting sqref="J50:J51">
    <cfRule type="expression" priority="23">
      <formula>$E$14&lt;2022</formula>
    </cfRule>
  </conditionalFormatting>
  <conditionalFormatting sqref="F39:J39">
    <cfRule type="expression" priority="22">
      <formula>$E$14&lt;2022</formula>
    </cfRule>
  </conditionalFormatting>
  <conditionalFormatting sqref="D39:E39">
    <cfRule type="expression" priority="21">
      <formula>$E$14&lt;2022</formula>
    </cfRule>
  </conditionalFormatting>
  <conditionalFormatting sqref="F41:J43">
    <cfRule type="expression" priority="20">
      <formula>$E$14&lt;2022</formula>
    </cfRule>
  </conditionalFormatting>
  <conditionalFormatting sqref="F40">
    <cfRule type="expression" priority="16">
      <formula>$E$14&lt;2022</formula>
    </cfRule>
  </conditionalFormatting>
  <conditionalFormatting sqref="D40:E40">
    <cfRule type="expression" priority="15">
      <formula>$E$14&lt;2022</formula>
    </cfRule>
  </conditionalFormatting>
  <conditionalFormatting sqref="G40:J40">
    <cfRule type="expression" priority="14">
      <formula>$E$14&lt;2022</formula>
    </cfRule>
  </conditionalFormatting>
  <conditionalFormatting sqref="F44:J44">
    <cfRule type="expression" priority="13">
      <formula>$E$14&lt;2022</formula>
    </cfRule>
  </conditionalFormatting>
  <conditionalFormatting sqref="F45:J45">
    <cfRule type="expression" priority="12">
      <formula>$E$14&lt;2022</formula>
    </cfRule>
  </conditionalFormatting>
  <conditionalFormatting sqref="E41">
    <cfRule type="expression" priority="7">
      <formula>$E$14&lt;2022</formula>
    </cfRule>
  </conditionalFormatting>
  <conditionalFormatting sqref="D41">
    <cfRule type="expression" priority="6">
      <formula>$E$14&lt;2022</formula>
    </cfRule>
  </conditionalFormatting>
  <conditionalFormatting sqref="E42:E45">
    <cfRule type="expression" priority="5">
      <formula>$E$14&lt;2022</formula>
    </cfRule>
  </conditionalFormatting>
  <conditionalFormatting sqref="E48:E49">
    <cfRule type="expression" priority="4">
      <formula>$E$14&lt;2022</formula>
    </cfRule>
  </conditionalFormatting>
  <conditionalFormatting sqref="J60">
    <cfRule type="expression" priority="3">
      <formula>$E$14&lt;2022</formula>
    </cfRule>
  </conditionalFormatting>
  <conditionalFormatting sqref="J63">
    <cfRule type="expression" priority="2">
      <formula>$E$14&lt;2022</formula>
    </cfRule>
  </conditionalFormatting>
  <conditionalFormatting sqref="J89">
    <cfRule type="expression" priority="1">
      <formula>$E$14&lt;2022</formula>
    </cfRule>
  </conditionalFormatting>
  <dataValidations count="1">
    <dataValidation type="list" allowBlank="1" showInputMessage="1" showErrorMessage="1" sqref="E14" xr:uid="{00000000-0002-0000-0000-000000000000}">
      <formula1>"2025,2026,2027,2028,2029"</formula1>
    </dataValidation>
  </dataValidations>
  <hyperlinks>
    <hyperlink ref="J58" location="'TAB1'!A1" display="'TAB1'!A1" xr:uid="{00000000-0004-0000-0000-000000000000}"/>
    <hyperlink ref="J59" location="TAB1.1!A1" display="TAB1.1!A1" xr:uid="{00000000-0004-0000-0000-000001000000}"/>
    <hyperlink ref="J61" location="'TAB2'!A1" display="'TAB2'!A1" xr:uid="{00000000-0004-0000-0000-000002000000}"/>
    <hyperlink ref="J80" location="'TAB5'!A1" display="TAB5" xr:uid="{00000000-0004-0000-0000-00000C000000}"/>
    <hyperlink ref="J88" location="TAB5.8!A1" display="TAB5.8" xr:uid="{00000000-0004-0000-0000-000012000000}"/>
    <hyperlink ref="J90" location="'TAB6'!A1" display="TAB6" xr:uid="{00000000-0004-0000-0000-000013000000}"/>
    <hyperlink ref="J91" location="TAB6.1!A1" display="TAB6.1" xr:uid="{00000000-0004-0000-0000-000014000000}"/>
    <hyperlink ref="J92" location="TAB6.2!A1" display="TAB6.2" xr:uid="{00000000-0004-0000-0000-000015000000}"/>
    <hyperlink ref="J94" location="TAB6.4!A1" display="TAB6.4" xr:uid="{00000000-0004-0000-0000-000016000000}"/>
    <hyperlink ref="J95" location="TAB6.5!A1" display="TAB6.5" xr:uid="{00000000-0004-0000-0000-000018000000}"/>
    <hyperlink ref="J99" location="'TAB8'!A1" display="'TAB8'!A1" xr:uid="{00000000-0004-0000-0000-000019000000}"/>
    <hyperlink ref="J100" location="'TAB9'!A1" display="TAB9" xr:uid="{00000000-0004-0000-0000-00001C000000}"/>
    <hyperlink ref="J101" location="TAB9.1!A1" display="TAB9.1" xr:uid="{00000000-0004-0000-0000-00001D000000}"/>
    <hyperlink ref="J102" location="'TAB10'!A1" display="TAB10" xr:uid="{00000000-0004-0000-0000-00001E000000}"/>
    <hyperlink ref="J103" location="TAB10.1!A1" display="TAB10.1" xr:uid="{00000000-0004-0000-0000-00001F000000}"/>
    <hyperlink ref="J104" location="TAB10.2!A1" display="TAB10.2" xr:uid="{00000000-0004-0000-0000-000020000000}"/>
    <hyperlink ref="J105" location="TAB10.3!A1" display="TAB10.3" xr:uid="{00000000-0004-0000-0000-000021000000}"/>
    <hyperlink ref="J106" location="TAB10.4!A1" display="TAB10.4" xr:uid="{00000000-0004-0000-0000-000022000000}"/>
    <hyperlink ref="J56" location="'TAB A'!A1" display="TAB A" xr:uid="{00000000-0004-0000-0000-000024000000}"/>
    <hyperlink ref="J57" location="'TAB B'!A1" display="TAB B" xr:uid="{00000000-0004-0000-0000-000025000000}"/>
    <hyperlink ref="J87" location="TAB5.7!A1" display="TAB5.7" xr:uid="{00000000-0004-0000-0000-000011000000}"/>
    <hyperlink ref="J86" location="TAB5.6!A1" display="TAB5.6" xr:uid="{00000000-0004-0000-0000-000010000000}"/>
    <hyperlink ref="J85" location="TAB5.5!A1" display="TAB5.5" xr:uid="{00000000-0004-0000-0000-00000F000000}"/>
    <hyperlink ref="J84" location="TAB5.4!A1" display="TAB5.4" xr:uid="{00000000-0004-0000-0000-00000E000000}"/>
    <hyperlink ref="J83" location="TAB5.3!A1" display="TAB5.3" xr:uid="{00000000-0004-0000-0000-00000D000000}"/>
    <hyperlink ref="J96" location="'TAB7'!A1" display="'TAB7" xr:uid="{A04F05C3-6DE7-4634-AAD7-6CAAB47F8654}"/>
    <hyperlink ref="J97" location="TAB7.1!A1" display="TAB7.1" xr:uid="{5F22CFB6-AAA5-43C9-B9E7-BFAA32B62BC3}"/>
    <hyperlink ref="J98" location="TAB7.1.1!A1" display="TAB7.1.1" xr:uid="{F113F224-5520-4892-8C95-D835D336775D}"/>
    <hyperlink ref="J62" location="'TAB3'!A1" display="'TAB3'!A1" xr:uid="{D68A1D7E-FBCF-4FCE-B935-FB816E788746}"/>
    <hyperlink ref="J68" location="'TAB4'!A1" display="'TAB4'!A1" xr:uid="{CA20D074-253C-493C-8AD8-2CC7923E060E}"/>
    <hyperlink ref="J64" location="TAB3.1!A1" display="TAB3.1!A1" xr:uid="{7A6CCC2C-27AA-4310-8129-40CBBDAE33B4}"/>
    <hyperlink ref="J66" location="TAB3.3!A1" display="TAB3.3" xr:uid="{9F6D0AD3-F56A-4CBD-A46F-6C47D9F039DF}"/>
    <hyperlink ref="J67" location="TAB3.3.1!A1" display="TAB3.3.1" xr:uid="{BB2C125D-5B40-4776-8C81-9CB40F492151}"/>
    <hyperlink ref="J69" location="TAB4.1!A1" display="TAB4.1" xr:uid="{0F418689-09E7-4D3B-9DD4-D9BD4D754258}"/>
    <hyperlink ref="J70" location="TAB4.1.1!A1" display="TAB4.1.1" xr:uid="{0ABC01B6-C627-41C5-831F-3E54C7896293}"/>
    <hyperlink ref="J78" location="TAB4.2!A1" display="TAB4.2" xr:uid="{62960CE6-6251-44E5-AA88-795D4334B216}"/>
    <hyperlink ref="J79" location="TAB4.3!A1" display="TAB4.3" xr:uid="{EA57DDBB-F12E-4359-9B31-4E1FBFB2A1F5}"/>
    <hyperlink ref="J65" location="TAB3.2!A1" display="TAB3.2" xr:uid="{1CBEBCC9-3EC9-433A-8677-527C6C14201E}"/>
    <hyperlink ref="J71" location="TAB4.1.1.1!A1" display="TAB4.1.1.1" xr:uid="{F09826FC-29FE-4104-A9D5-625C055660EC}"/>
    <hyperlink ref="J72:J77" location="TAB4.1.1.1!A1" display="TAB4.1.1.1" xr:uid="{87230023-86EC-4C30-AD5C-B449FE45C496}"/>
    <hyperlink ref="J72" location="TAB4.1.1.2!A1" display="TAB4.1.1.2" xr:uid="{EA9210E8-7E1A-4EE5-BAF1-BF0F0118873C}"/>
    <hyperlink ref="J73" location="TAB4.1.1.3!A1" display="TAB4.1.1.3" xr:uid="{6ABC502B-1216-473C-8983-A627A759B91D}"/>
    <hyperlink ref="J74" location="TAB4.1.1.4!A1" display="TAB4.1.1.4" xr:uid="{4C65BCE0-7881-490D-BD02-89D14EC258C7}"/>
    <hyperlink ref="J75" location="TAB4.1.1.5!A1" display="TAB4.1.1.5" xr:uid="{AA6FF5B6-FBA6-477C-8A8F-2F1A5D93FD69}"/>
    <hyperlink ref="J76" location="TAB4.1.1.6!A1" display="TAB4.1.1.6" xr:uid="{438C6999-BBFD-4483-AD55-20752CC50188}"/>
    <hyperlink ref="J77" location="TAB4.1.1.7!A1" display="TAB4.1.1.7" xr:uid="{3566AF00-25DD-4368-8E13-D2FDC51177E9}"/>
    <hyperlink ref="J60" location="TAB1.2!A1" display="TAB1.2" xr:uid="{1715FA7C-543A-42A1-B952-BB9EFE7A5DF9}"/>
    <hyperlink ref="J63" location="TAB3.0!A1" display="TAB3.0" xr:uid="{7540542A-49FC-4684-BE49-7B1DB7AE44E7}"/>
    <hyperlink ref="J89" location="TAB5.9!A1" display="TAB5.9" xr:uid="{86D07C75-8DCA-4F63-88C4-41FCEE2F961E}"/>
  </hyperlinks>
  <pageMargins left="0.7" right="0.7" top="0.75" bottom="0.75" header="0.3" footer="0.3"/>
  <pageSetup paperSize="9" scale="63" orientation="portrait" verticalDpi="300" r:id="rId1"/>
  <rowBreaks count="1" manualBreakCount="1">
    <brk id="53"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1E68E1A-DB37-495E-96EC-CC13C847E58B}">
          <x14:formula1>
            <xm:f>'TAB8'!$B$20:$C$20</xm:f>
          </x14:formula1>
          <xm:sqref>C11:E11</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CA67C-EAE2-474D-936E-B43EB2024A00}">
  <sheetPr published="0">
    <pageSetUpPr fitToPage="1"/>
  </sheetPr>
  <dimension ref="A1:N49"/>
  <sheetViews>
    <sheetView zoomScaleNormal="100" workbookViewId="0">
      <selection activeCell="B8" sqref="B8"/>
    </sheetView>
  </sheetViews>
  <sheetFormatPr baseColWidth="10" defaultColWidth="9.1640625" defaultRowHeight="13.5" x14ac:dyDescent="0.3"/>
  <cols>
    <col min="1" max="1" width="11.6640625" style="83" customWidth="1"/>
    <col min="2" max="2" width="45.5" style="2" customWidth="1"/>
    <col min="3" max="3" width="17.6640625" style="2" customWidth="1"/>
    <col min="4" max="4" width="16.6640625" style="2" customWidth="1"/>
    <col min="5" max="5" width="18.5" style="2" customWidth="1"/>
    <col min="6" max="6" width="16.6640625" style="2" customWidth="1"/>
    <col min="7" max="7" width="18.1640625" style="2" customWidth="1"/>
    <col min="8" max="8" width="16.6640625" style="2" customWidth="1"/>
    <col min="9" max="9" width="18.5" style="2" customWidth="1"/>
    <col min="10" max="10" width="16.6640625" style="2" customWidth="1"/>
    <col min="11" max="11" width="18.5" style="83" customWidth="1"/>
    <col min="12" max="12" width="16.6640625" style="83" customWidth="1"/>
    <col min="13" max="13" width="18.5" style="83" customWidth="1"/>
    <col min="14" max="14" width="16.6640625" style="83" customWidth="1"/>
    <col min="15" max="16384" width="9.1640625" style="2"/>
  </cols>
  <sheetData>
    <row r="1" spans="1:14" ht="15" x14ac:dyDescent="0.3">
      <c r="A1" s="525" t="s">
        <v>33</v>
      </c>
      <c r="K1" s="2"/>
      <c r="L1" s="2"/>
      <c r="M1" s="2"/>
      <c r="N1" s="2"/>
    </row>
    <row r="2" spans="1:14" x14ac:dyDescent="0.3">
      <c r="A2" s="2"/>
      <c r="K2" s="2"/>
      <c r="L2" s="2"/>
      <c r="M2" s="2"/>
      <c r="N2" s="2"/>
    </row>
    <row r="3" spans="1:14" ht="21" x14ac:dyDescent="0.3">
      <c r="A3" s="734" t="str">
        <f>TAB00!B73&amp;" : "&amp;TAB00!C73</f>
        <v>TAB4.1.1.3 : Détail des coûts informatiques</v>
      </c>
      <c r="B3" s="734"/>
      <c r="C3" s="734"/>
      <c r="D3" s="734"/>
      <c r="E3" s="734"/>
      <c r="F3" s="734"/>
      <c r="G3" s="734"/>
      <c r="H3" s="734"/>
      <c r="I3" s="734"/>
      <c r="J3" s="734"/>
      <c r="K3" s="734"/>
      <c r="L3" s="734"/>
      <c r="M3" s="734"/>
      <c r="N3" s="734"/>
    </row>
    <row r="4" spans="1:14" ht="16.5" x14ac:dyDescent="0.3">
      <c r="A4" s="526"/>
      <c r="B4" s="527"/>
      <c r="C4" s="527"/>
      <c r="D4" s="527"/>
      <c r="E4" s="527"/>
      <c r="F4" s="527"/>
      <c r="G4" s="527"/>
      <c r="H4" s="527"/>
      <c r="I4" s="527"/>
      <c r="J4" s="527"/>
    </row>
    <row r="5" spans="1:14" s="44" customFormat="1" x14ac:dyDescent="0.3">
      <c r="A5" s="790" t="s">
        <v>957</v>
      </c>
      <c r="B5" s="790"/>
      <c r="C5" s="790"/>
      <c r="D5" s="790"/>
      <c r="E5" s="790"/>
      <c r="F5" s="790"/>
      <c r="G5" s="790"/>
      <c r="H5" s="790"/>
      <c r="I5" s="790"/>
      <c r="J5" s="790"/>
      <c r="K5" s="790"/>
      <c r="L5" s="790"/>
    </row>
    <row r="6" spans="1:14" s="44" customFormat="1" x14ac:dyDescent="0.3">
      <c r="A6" s="528"/>
      <c r="B6" s="529"/>
      <c r="C6" s="529"/>
      <c r="D6" s="529"/>
      <c r="E6" s="529"/>
      <c r="F6" s="529"/>
      <c r="G6" s="529"/>
      <c r="H6" s="529"/>
      <c r="I6" s="529"/>
      <c r="J6" s="529"/>
      <c r="K6" s="74"/>
      <c r="L6" s="74"/>
      <c r="M6" s="74"/>
      <c r="N6" s="74"/>
    </row>
    <row r="7" spans="1:14" s="44" customFormat="1" ht="13.5" customHeight="1" x14ac:dyDescent="0.3">
      <c r="A7" s="74"/>
      <c r="C7" s="791" t="s">
        <v>844</v>
      </c>
      <c r="D7" s="792"/>
      <c r="E7" s="791" t="s">
        <v>845</v>
      </c>
      <c r="F7" s="792"/>
      <c r="G7" s="791" t="s">
        <v>846</v>
      </c>
      <c r="H7" s="792"/>
      <c r="I7" s="791" t="s">
        <v>847</v>
      </c>
      <c r="J7" s="792"/>
      <c r="K7" s="791" t="s">
        <v>848</v>
      </c>
      <c r="L7" s="792"/>
      <c r="M7" s="793" t="s">
        <v>1259</v>
      </c>
      <c r="N7" s="793"/>
    </row>
    <row r="8" spans="1:14" s="44" customFormat="1" ht="54" x14ac:dyDescent="0.3">
      <c r="A8" s="74"/>
      <c r="C8" s="555" t="s">
        <v>958</v>
      </c>
      <c r="D8" s="264" t="s">
        <v>36</v>
      </c>
      <c r="E8" s="555" t="s">
        <v>958</v>
      </c>
      <c r="F8" s="264" t="s">
        <v>36</v>
      </c>
      <c r="G8" s="555" t="s">
        <v>958</v>
      </c>
      <c r="H8" s="264" t="s">
        <v>36</v>
      </c>
      <c r="I8" s="555" t="s">
        <v>958</v>
      </c>
      <c r="J8" s="264" t="s">
        <v>36</v>
      </c>
      <c r="K8" s="555" t="s">
        <v>958</v>
      </c>
      <c r="L8" s="264" t="s">
        <v>36</v>
      </c>
      <c r="M8" s="555" t="s">
        <v>958</v>
      </c>
      <c r="N8" s="264" t="s">
        <v>36</v>
      </c>
    </row>
    <row r="9" spans="1:14" s="44" customFormat="1" ht="13.5" customHeight="1" x14ac:dyDescent="0.3">
      <c r="A9" s="773" t="s">
        <v>849</v>
      </c>
      <c r="B9" s="774"/>
      <c r="C9" s="530"/>
      <c r="D9" s="530"/>
      <c r="E9" s="530"/>
      <c r="F9" s="530"/>
      <c r="G9" s="530"/>
      <c r="H9" s="530"/>
      <c r="I9" s="530"/>
      <c r="J9" s="530"/>
      <c r="K9" s="530"/>
      <c r="L9" s="530"/>
      <c r="M9" s="530"/>
      <c r="N9" s="530"/>
    </row>
    <row r="10" spans="1:14" s="44" customFormat="1" ht="13.5" customHeight="1" x14ac:dyDescent="0.3">
      <c r="A10" s="773" t="s">
        <v>849</v>
      </c>
      <c r="B10" s="774"/>
      <c r="C10" s="531"/>
      <c r="D10" s="531"/>
      <c r="E10" s="531"/>
      <c r="F10" s="531"/>
      <c r="G10" s="531"/>
      <c r="H10" s="531"/>
      <c r="I10" s="531"/>
      <c r="J10" s="531"/>
      <c r="K10" s="531"/>
      <c r="L10" s="531"/>
      <c r="M10" s="531"/>
      <c r="N10" s="531"/>
    </row>
    <row r="11" spans="1:14" s="44" customFormat="1" ht="13.5" customHeight="1" x14ac:dyDescent="0.3">
      <c r="A11" s="773" t="s">
        <v>849</v>
      </c>
      <c r="B11" s="774"/>
      <c r="C11" s="531"/>
      <c r="D11" s="531"/>
      <c r="E11" s="531"/>
      <c r="F11" s="531"/>
      <c r="G11" s="531"/>
      <c r="H11" s="531"/>
      <c r="I11" s="531"/>
      <c r="J11" s="531"/>
      <c r="K11" s="531"/>
      <c r="L11" s="531"/>
      <c r="M11" s="531"/>
      <c r="N11" s="531"/>
    </row>
    <row r="12" spans="1:14" s="44" customFormat="1" ht="13.5" customHeight="1" x14ac:dyDescent="0.3">
      <c r="A12" s="773" t="s">
        <v>849</v>
      </c>
      <c r="B12" s="774"/>
      <c r="C12" s="531"/>
      <c r="D12" s="531"/>
      <c r="E12" s="531"/>
      <c r="F12" s="531"/>
      <c r="G12" s="531"/>
      <c r="H12" s="531"/>
      <c r="I12" s="531"/>
      <c r="J12" s="531"/>
      <c r="K12" s="531"/>
      <c r="L12" s="531"/>
      <c r="M12" s="531"/>
      <c r="N12" s="531"/>
    </row>
    <row r="13" spans="1:14" s="44" customFormat="1" x14ac:dyDescent="0.3">
      <c r="A13" s="773" t="s">
        <v>849</v>
      </c>
      <c r="B13" s="774"/>
      <c r="C13" s="531"/>
      <c r="D13" s="531"/>
      <c r="E13" s="531"/>
      <c r="F13" s="531"/>
      <c r="G13" s="531"/>
      <c r="H13" s="531"/>
      <c r="I13" s="531"/>
      <c r="J13" s="531"/>
      <c r="K13" s="531"/>
      <c r="L13" s="531"/>
      <c r="M13" s="531"/>
      <c r="N13" s="531"/>
    </row>
    <row r="14" spans="1:14" s="44" customFormat="1" x14ac:dyDescent="0.3">
      <c r="A14" s="773" t="s">
        <v>849</v>
      </c>
      <c r="B14" s="774"/>
      <c r="C14" s="531"/>
      <c r="D14" s="531"/>
      <c r="E14" s="531"/>
      <c r="F14" s="531"/>
      <c r="G14" s="531"/>
      <c r="H14" s="531"/>
      <c r="I14" s="531"/>
      <c r="J14" s="531"/>
      <c r="K14" s="531"/>
      <c r="L14" s="531"/>
      <c r="M14" s="531"/>
      <c r="N14" s="531"/>
    </row>
    <row r="15" spans="1:14" s="44" customFormat="1" x14ac:dyDescent="0.3">
      <c r="A15" s="773" t="s">
        <v>849</v>
      </c>
      <c r="B15" s="774"/>
      <c r="C15" s="531"/>
      <c r="D15" s="531"/>
      <c r="E15" s="531"/>
      <c r="F15" s="531"/>
      <c r="G15" s="531"/>
      <c r="H15" s="531"/>
      <c r="I15" s="531"/>
      <c r="J15" s="531"/>
      <c r="K15" s="531"/>
      <c r="L15" s="531"/>
      <c r="M15" s="531"/>
      <c r="N15" s="531"/>
    </row>
    <row r="16" spans="1:14" s="44" customFormat="1" x14ac:dyDescent="0.3">
      <c r="A16" s="773" t="s">
        <v>849</v>
      </c>
      <c r="B16" s="774"/>
      <c r="C16" s="531"/>
      <c r="D16" s="531"/>
      <c r="E16" s="531"/>
      <c r="F16" s="531"/>
      <c r="G16" s="531"/>
      <c r="H16" s="531"/>
      <c r="I16" s="531"/>
      <c r="J16" s="531"/>
      <c r="K16" s="531"/>
      <c r="L16" s="531"/>
      <c r="M16" s="531"/>
      <c r="N16" s="531"/>
    </row>
    <row r="17" spans="1:14" s="44" customFormat="1" x14ac:dyDescent="0.3">
      <c r="A17" s="773" t="s">
        <v>849</v>
      </c>
      <c r="B17" s="774"/>
      <c r="C17" s="531"/>
      <c r="D17" s="531"/>
      <c r="E17" s="531"/>
      <c r="F17" s="531"/>
      <c r="G17" s="531"/>
      <c r="H17" s="531"/>
      <c r="I17" s="531"/>
      <c r="J17" s="531"/>
      <c r="K17" s="531"/>
      <c r="L17" s="531"/>
      <c r="M17" s="531"/>
      <c r="N17" s="531"/>
    </row>
    <row r="18" spans="1:14" s="44" customFormat="1" x14ac:dyDescent="0.3">
      <c r="A18" s="788" t="s">
        <v>959</v>
      </c>
      <c r="B18" s="789"/>
      <c r="C18" s="556">
        <f>SUM(C9:C17)</f>
        <v>0</v>
      </c>
      <c r="D18" s="556">
        <f t="shared" ref="D18:N18" si="0">SUM(D9:D17)</f>
        <v>0</v>
      </c>
      <c r="E18" s="556">
        <f t="shared" si="0"/>
        <v>0</v>
      </c>
      <c r="F18" s="556">
        <f t="shared" si="0"/>
        <v>0</v>
      </c>
      <c r="G18" s="556">
        <f t="shared" si="0"/>
        <v>0</v>
      </c>
      <c r="H18" s="556">
        <f t="shared" si="0"/>
        <v>0</v>
      </c>
      <c r="I18" s="556">
        <f t="shared" si="0"/>
        <v>0</v>
      </c>
      <c r="J18" s="556">
        <f t="shared" si="0"/>
        <v>0</v>
      </c>
      <c r="K18" s="556">
        <f t="shared" si="0"/>
        <v>0</v>
      </c>
      <c r="L18" s="556">
        <f t="shared" si="0"/>
        <v>0</v>
      </c>
      <c r="M18" s="556">
        <f t="shared" si="0"/>
        <v>0</v>
      </c>
      <c r="N18" s="556">
        <f t="shared" si="0"/>
        <v>0</v>
      </c>
    </row>
    <row r="19" spans="1:14" s="44" customFormat="1" x14ac:dyDescent="0.3">
      <c r="A19" s="773" t="s">
        <v>960</v>
      </c>
      <c r="B19" s="774"/>
      <c r="C19" s="531"/>
      <c r="D19" s="531"/>
      <c r="E19" s="531"/>
      <c r="F19" s="531"/>
      <c r="G19" s="531"/>
      <c r="H19" s="531"/>
      <c r="I19" s="531"/>
      <c r="J19" s="531"/>
      <c r="K19" s="531"/>
      <c r="L19" s="531"/>
      <c r="M19" s="531"/>
      <c r="N19" s="531"/>
    </row>
    <row r="20" spans="1:14" s="44" customFormat="1" x14ac:dyDescent="0.3">
      <c r="A20" s="773" t="s">
        <v>961</v>
      </c>
      <c r="B20" s="774"/>
      <c r="C20" s="531"/>
      <c r="D20" s="531"/>
      <c r="E20" s="531"/>
      <c r="F20" s="531"/>
      <c r="G20" s="531"/>
      <c r="H20" s="531"/>
      <c r="I20" s="531"/>
      <c r="J20" s="531"/>
      <c r="K20" s="531"/>
      <c r="L20" s="531"/>
      <c r="M20" s="531"/>
      <c r="N20" s="531"/>
    </row>
    <row r="21" spans="1:14" s="44" customFormat="1" x14ac:dyDescent="0.3">
      <c r="A21" s="773" t="s">
        <v>962</v>
      </c>
      <c r="B21" s="774"/>
      <c r="C21" s="531"/>
      <c r="D21" s="531"/>
      <c r="E21" s="531"/>
      <c r="F21" s="531"/>
      <c r="G21" s="531"/>
      <c r="H21" s="531"/>
      <c r="I21" s="531"/>
      <c r="J21" s="531"/>
      <c r="K21" s="531"/>
      <c r="L21" s="531"/>
      <c r="M21" s="531"/>
      <c r="N21" s="531"/>
    </row>
    <row r="22" spans="1:14" s="44" customFormat="1" x14ac:dyDescent="0.3">
      <c r="A22" s="773" t="s">
        <v>963</v>
      </c>
      <c r="B22" s="774"/>
      <c r="C22" s="531"/>
      <c r="D22" s="531"/>
      <c r="E22" s="531"/>
      <c r="F22" s="531"/>
      <c r="G22" s="531"/>
      <c r="H22" s="531"/>
      <c r="I22" s="531"/>
      <c r="J22" s="531"/>
      <c r="K22" s="531"/>
      <c r="L22" s="531"/>
      <c r="M22" s="531"/>
      <c r="N22" s="531"/>
    </row>
    <row r="23" spans="1:14" s="44" customFormat="1" x14ac:dyDescent="0.3">
      <c r="A23" s="773" t="s">
        <v>964</v>
      </c>
      <c r="B23" s="774"/>
      <c r="C23" s="531"/>
      <c r="D23" s="531"/>
      <c r="E23" s="531"/>
      <c r="F23" s="531"/>
      <c r="G23" s="531"/>
      <c r="H23" s="531"/>
      <c r="I23" s="531"/>
      <c r="J23" s="531"/>
      <c r="K23" s="531"/>
      <c r="L23" s="531"/>
      <c r="M23" s="531"/>
      <c r="N23" s="531"/>
    </row>
    <row r="24" spans="1:14" s="44" customFormat="1" x14ac:dyDescent="0.3">
      <c r="A24" s="773" t="s">
        <v>965</v>
      </c>
      <c r="B24" s="774"/>
      <c r="C24" s="531"/>
      <c r="D24" s="531"/>
      <c r="E24" s="531"/>
      <c r="F24" s="531"/>
      <c r="G24" s="531"/>
      <c r="H24" s="531"/>
      <c r="I24" s="531"/>
      <c r="J24" s="531"/>
      <c r="K24" s="531"/>
      <c r="L24" s="531"/>
      <c r="M24" s="531"/>
      <c r="N24" s="531"/>
    </row>
    <row r="25" spans="1:14" s="44" customFormat="1" x14ac:dyDescent="0.3">
      <c r="A25" s="773" t="s">
        <v>966</v>
      </c>
      <c r="B25" s="774"/>
      <c r="C25" s="531"/>
      <c r="D25" s="531"/>
      <c r="E25" s="531"/>
      <c r="F25" s="531"/>
      <c r="G25" s="531"/>
      <c r="H25" s="531"/>
      <c r="I25" s="531"/>
      <c r="J25" s="531"/>
      <c r="K25" s="531"/>
      <c r="L25" s="531"/>
      <c r="M25" s="531"/>
      <c r="N25" s="531"/>
    </row>
    <row r="26" spans="1:14" s="44" customFormat="1" x14ac:dyDescent="0.3">
      <c r="A26" s="773" t="s">
        <v>967</v>
      </c>
      <c r="B26" s="774"/>
      <c r="C26" s="531"/>
      <c r="D26" s="531"/>
      <c r="E26" s="531"/>
      <c r="F26" s="531"/>
      <c r="G26" s="531"/>
      <c r="H26" s="531"/>
      <c r="I26" s="531"/>
      <c r="J26" s="531"/>
      <c r="K26" s="531"/>
      <c r="L26" s="531"/>
      <c r="M26" s="531"/>
      <c r="N26" s="531"/>
    </row>
    <row r="27" spans="1:14" s="44" customFormat="1" x14ac:dyDescent="0.3">
      <c r="A27" s="773" t="s">
        <v>968</v>
      </c>
      <c r="B27" s="774"/>
      <c r="C27" s="531"/>
      <c r="D27" s="531"/>
      <c r="E27" s="531"/>
      <c r="F27" s="531"/>
      <c r="G27" s="531"/>
      <c r="H27" s="531"/>
      <c r="I27" s="531"/>
      <c r="J27" s="531"/>
      <c r="K27" s="531"/>
      <c r="L27" s="531"/>
      <c r="M27" s="531"/>
      <c r="N27" s="531"/>
    </row>
    <row r="28" spans="1:14" s="44" customFormat="1" x14ac:dyDescent="0.3">
      <c r="A28" s="773" t="s">
        <v>969</v>
      </c>
      <c r="B28" s="774"/>
      <c r="C28" s="531"/>
      <c r="D28" s="531"/>
      <c r="E28" s="531"/>
      <c r="F28" s="531"/>
      <c r="G28" s="531"/>
      <c r="H28" s="531"/>
      <c r="I28" s="531"/>
      <c r="J28" s="531"/>
      <c r="K28" s="531"/>
      <c r="L28" s="531"/>
      <c r="M28" s="531"/>
      <c r="N28" s="531"/>
    </row>
    <row r="29" spans="1:14" s="44" customFormat="1" x14ac:dyDescent="0.3">
      <c r="A29" s="783" t="s">
        <v>970</v>
      </c>
      <c r="B29" s="784"/>
      <c r="C29" s="557">
        <f>SUM(C19:C28)</f>
        <v>0</v>
      </c>
      <c r="D29" s="556">
        <f t="shared" ref="D29:N29" si="1">SUM(D19:D28)</f>
        <v>0</v>
      </c>
      <c r="E29" s="557">
        <f t="shared" si="1"/>
        <v>0</v>
      </c>
      <c r="F29" s="556">
        <f t="shared" si="1"/>
        <v>0</v>
      </c>
      <c r="G29" s="557">
        <f t="shared" si="1"/>
        <v>0</v>
      </c>
      <c r="H29" s="556">
        <f t="shared" si="1"/>
        <v>0</v>
      </c>
      <c r="I29" s="557">
        <f t="shared" si="1"/>
        <v>0</v>
      </c>
      <c r="J29" s="556">
        <f t="shared" si="1"/>
        <v>0</v>
      </c>
      <c r="K29" s="557">
        <f t="shared" si="1"/>
        <v>0</v>
      </c>
      <c r="L29" s="556">
        <f t="shared" si="1"/>
        <v>0</v>
      </c>
      <c r="M29" s="557">
        <f t="shared" si="1"/>
        <v>0</v>
      </c>
      <c r="N29" s="556">
        <f t="shared" si="1"/>
        <v>0</v>
      </c>
    </row>
    <row r="30" spans="1:14" s="44" customFormat="1" x14ac:dyDescent="0.3">
      <c r="A30" s="783" t="s">
        <v>971</v>
      </c>
      <c r="B30" s="784"/>
      <c r="C30" s="558"/>
      <c r="D30" s="559"/>
      <c r="E30" s="560"/>
      <c r="F30" s="559"/>
      <c r="G30" s="560"/>
      <c r="H30" s="559"/>
      <c r="I30" s="560"/>
      <c r="J30" s="559"/>
      <c r="K30" s="560"/>
      <c r="L30" s="559"/>
      <c r="M30" s="560"/>
      <c r="N30" s="559"/>
    </row>
    <row r="31" spans="1:14" x14ac:dyDescent="0.3">
      <c r="A31" s="776" t="s">
        <v>14</v>
      </c>
      <c r="B31" s="777"/>
      <c r="C31" s="532">
        <f>SUM(C18,C29:C30)</f>
        <v>0</v>
      </c>
      <c r="D31" s="532">
        <f t="shared" ref="D31:N31" si="2">SUM(D18,D29:D30)</f>
        <v>0</v>
      </c>
      <c r="E31" s="532">
        <f t="shared" si="2"/>
        <v>0</v>
      </c>
      <c r="F31" s="532">
        <f t="shared" si="2"/>
        <v>0</v>
      </c>
      <c r="G31" s="532">
        <f t="shared" si="2"/>
        <v>0</v>
      </c>
      <c r="H31" s="532">
        <f t="shared" si="2"/>
        <v>0</v>
      </c>
      <c r="I31" s="532">
        <f t="shared" si="2"/>
        <v>0</v>
      </c>
      <c r="J31" s="532">
        <f t="shared" si="2"/>
        <v>0</v>
      </c>
      <c r="K31" s="532">
        <f t="shared" si="2"/>
        <v>0</v>
      </c>
      <c r="L31" s="532">
        <f t="shared" si="2"/>
        <v>0</v>
      </c>
      <c r="M31" s="532">
        <f t="shared" si="2"/>
        <v>0</v>
      </c>
      <c r="N31" s="532">
        <f t="shared" si="2"/>
        <v>0</v>
      </c>
    </row>
    <row r="34" spans="1:14" x14ac:dyDescent="0.3">
      <c r="A34" s="776" t="s">
        <v>850</v>
      </c>
      <c r="B34" s="777"/>
      <c r="C34" s="532">
        <f>+'TAB4.1.1'!B8</f>
        <v>0</v>
      </c>
      <c r="D34" s="84"/>
      <c r="E34" s="532">
        <f>'TAB4.1.1'!C8</f>
        <v>0</v>
      </c>
      <c r="F34" s="84"/>
      <c r="G34" s="532">
        <f>+'TAB4.1.1'!E8</f>
        <v>0</v>
      </c>
      <c r="H34" s="84"/>
      <c r="I34" s="532">
        <f>+'TAB4.1.1'!G8</f>
        <v>0</v>
      </c>
      <c r="J34" s="84"/>
      <c r="K34" s="532">
        <f>+'TAB4.1.1'!I8</f>
        <v>0</v>
      </c>
      <c r="L34" s="84"/>
      <c r="M34" s="532">
        <f>+'TAB4.1.1'!K8</f>
        <v>0</v>
      </c>
      <c r="N34" s="84"/>
    </row>
    <row r="35" spans="1:14" x14ac:dyDescent="0.3">
      <c r="A35" s="785" t="s">
        <v>748</v>
      </c>
      <c r="B35" s="785"/>
      <c r="C35" s="84">
        <f>SUM(C29,C18)-C34</f>
        <v>0</v>
      </c>
      <c r="D35" s="84"/>
      <c r="E35" s="84">
        <f>SUM(E29,E18)-E34</f>
        <v>0</v>
      </c>
      <c r="F35" s="84"/>
      <c r="G35" s="84">
        <f>SUM(G29,G18)-G34</f>
        <v>0</v>
      </c>
      <c r="H35" s="84"/>
      <c r="I35" s="84">
        <f>SUM(I29,I18)-I34</f>
        <v>0</v>
      </c>
      <c r="J35" s="84"/>
      <c r="K35" s="84">
        <f>SUM(K29,K18)-K34</f>
        <v>0</v>
      </c>
      <c r="L35" s="84"/>
      <c r="M35" s="84">
        <f>SUM(M29,M18)-M34</f>
        <v>0</v>
      </c>
      <c r="N35" s="2"/>
    </row>
    <row r="37" spans="1:14" x14ac:dyDescent="0.3">
      <c r="A37" s="780" t="s">
        <v>972</v>
      </c>
      <c r="B37" s="781"/>
      <c r="C37" s="561"/>
      <c r="D37" s="561"/>
      <c r="E37" s="561"/>
      <c r="F37" s="532">
        <f>+SUM('TAB7.1'!F67:H67)</f>
        <v>0</v>
      </c>
      <c r="G37" s="532"/>
      <c r="H37" s="532">
        <v>0</v>
      </c>
      <c r="I37" s="532"/>
      <c r="J37" s="532">
        <v>0</v>
      </c>
      <c r="K37" s="532"/>
      <c r="L37" s="532">
        <v>0</v>
      </c>
      <c r="M37" s="532"/>
      <c r="N37" s="532">
        <v>0</v>
      </c>
    </row>
    <row r="38" spans="1:14" x14ac:dyDescent="0.3">
      <c r="A38" s="780" t="s">
        <v>973</v>
      </c>
      <c r="B38" s="781"/>
      <c r="C38" s="561"/>
      <c r="D38" s="561"/>
      <c r="E38" s="561"/>
      <c r="F38" s="532">
        <f>F31-F37</f>
        <v>0</v>
      </c>
      <c r="G38" s="532"/>
      <c r="H38" s="532">
        <f>H31-H37</f>
        <v>0</v>
      </c>
      <c r="I38" s="532"/>
      <c r="J38" s="532">
        <f>J31-J37</f>
        <v>0</v>
      </c>
      <c r="K38" s="532"/>
      <c r="L38" s="532">
        <f>L31-L37</f>
        <v>0</v>
      </c>
      <c r="M38" s="532"/>
      <c r="N38" s="532">
        <f>N31-N37</f>
        <v>0</v>
      </c>
    </row>
    <row r="39" spans="1:14" x14ac:dyDescent="0.3">
      <c r="A39" s="786" t="s">
        <v>974</v>
      </c>
      <c r="B39" s="787"/>
      <c r="C39" s="562"/>
      <c r="D39" s="561"/>
      <c r="E39" s="562"/>
      <c r="F39" s="563"/>
      <c r="G39" s="562"/>
      <c r="H39" s="563"/>
      <c r="I39" s="562"/>
      <c r="J39" s="563"/>
      <c r="K39" s="562"/>
      <c r="L39" s="563"/>
      <c r="M39" s="562"/>
      <c r="N39" s="563"/>
    </row>
    <row r="40" spans="1:14" ht="12" customHeight="1" x14ac:dyDescent="0.3">
      <c r="A40" s="782" t="s">
        <v>974</v>
      </c>
      <c r="B40" s="774"/>
      <c r="C40" s="562"/>
      <c r="D40" s="561"/>
      <c r="E40" s="562"/>
      <c r="F40" s="531"/>
      <c r="G40" s="562"/>
      <c r="H40" s="531"/>
      <c r="I40" s="562"/>
      <c r="J40" s="531"/>
      <c r="K40" s="562"/>
      <c r="L40" s="531"/>
      <c r="M40" s="562"/>
      <c r="N40" s="531"/>
    </row>
    <row r="41" spans="1:14" ht="12" customHeight="1" x14ac:dyDescent="0.3">
      <c r="A41" s="782" t="s">
        <v>974</v>
      </c>
      <c r="B41" s="774"/>
      <c r="C41" s="562"/>
      <c r="D41" s="561"/>
      <c r="E41" s="562"/>
      <c r="F41" s="531"/>
      <c r="G41" s="562"/>
      <c r="H41" s="531"/>
      <c r="I41" s="562"/>
      <c r="J41" s="531"/>
      <c r="K41" s="562"/>
      <c r="L41" s="531"/>
      <c r="M41" s="562"/>
      <c r="N41" s="531"/>
    </row>
    <row r="42" spans="1:14" ht="12" customHeight="1" x14ac:dyDescent="0.3">
      <c r="A42" s="782" t="s">
        <v>974</v>
      </c>
      <c r="B42" s="774"/>
      <c r="C42" s="562"/>
      <c r="D42" s="561"/>
      <c r="E42" s="562"/>
      <c r="F42" s="531"/>
      <c r="G42" s="562"/>
      <c r="H42" s="531"/>
      <c r="I42" s="562"/>
      <c r="J42" s="531"/>
      <c r="K42" s="562"/>
      <c r="L42" s="531"/>
      <c r="M42" s="562"/>
      <c r="N42" s="531"/>
    </row>
    <row r="43" spans="1:14" ht="12" customHeight="1" x14ac:dyDescent="0.3">
      <c r="A43" s="782" t="s">
        <v>974</v>
      </c>
      <c r="B43" s="774"/>
      <c r="C43" s="562"/>
      <c r="D43" s="561"/>
      <c r="E43" s="562"/>
      <c r="F43" s="531"/>
      <c r="G43" s="562"/>
      <c r="H43" s="531"/>
      <c r="I43" s="562"/>
      <c r="J43" s="531"/>
      <c r="K43" s="562"/>
      <c r="L43" s="531"/>
      <c r="M43" s="562"/>
      <c r="N43" s="531"/>
    </row>
    <row r="44" spans="1:14" ht="12" customHeight="1" x14ac:dyDescent="0.3">
      <c r="A44" s="782" t="s">
        <v>974</v>
      </c>
      <c r="B44" s="774"/>
      <c r="C44" s="562"/>
      <c r="D44" s="561"/>
      <c r="E44" s="562"/>
      <c r="F44" s="531"/>
      <c r="G44" s="562"/>
      <c r="H44" s="531"/>
      <c r="I44" s="562"/>
      <c r="J44" s="531"/>
      <c r="K44" s="562"/>
      <c r="L44" s="531"/>
      <c r="M44" s="562"/>
      <c r="N44" s="531"/>
    </row>
    <row r="45" spans="1:14" ht="12" customHeight="1" x14ac:dyDescent="0.3">
      <c r="A45" s="782" t="s">
        <v>974</v>
      </c>
      <c r="B45" s="774"/>
      <c r="C45" s="562"/>
      <c r="D45" s="561"/>
      <c r="E45" s="562"/>
      <c r="F45" s="531"/>
      <c r="G45" s="562"/>
      <c r="H45" s="531"/>
      <c r="I45" s="562"/>
      <c r="J45" s="531"/>
      <c r="K45" s="562"/>
      <c r="L45" s="531"/>
      <c r="M45" s="562"/>
      <c r="N45" s="531"/>
    </row>
    <row r="46" spans="1:14" ht="12" customHeight="1" x14ac:dyDescent="0.3">
      <c r="A46" s="782" t="s">
        <v>974</v>
      </c>
      <c r="B46" s="774"/>
      <c r="C46" s="562"/>
      <c r="D46" s="561"/>
      <c r="E46" s="562"/>
      <c r="F46" s="531"/>
      <c r="G46" s="562"/>
      <c r="H46" s="531"/>
      <c r="I46" s="562"/>
      <c r="J46" s="531"/>
      <c r="K46" s="562"/>
      <c r="L46" s="531"/>
      <c r="M46" s="562"/>
      <c r="N46" s="531"/>
    </row>
    <row r="47" spans="1:14" ht="12" customHeight="1" x14ac:dyDescent="0.3">
      <c r="A47" s="782" t="s">
        <v>974</v>
      </c>
      <c r="B47" s="774"/>
      <c r="C47" s="562"/>
      <c r="D47" s="561"/>
      <c r="E47" s="562"/>
      <c r="F47" s="531"/>
      <c r="G47" s="562"/>
      <c r="H47" s="531"/>
      <c r="I47" s="562"/>
      <c r="J47" s="531"/>
      <c r="K47" s="562"/>
      <c r="L47" s="531"/>
      <c r="M47" s="562"/>
      <c r="N47" s="531"/>
    </row>
    <row r="48" spans="1:14" ht="12" customHeight="1" x14ac:dyDescent="0.3">
      <c r="A48" s="778" t="s">
        <v>974</v>
      </c>
      <c r="B48" s="779"/>
      <c r="C48" s="562"/>
      <c r="D48" s="561"/>
      <c r="E48" s="562"/>
      <c r="F48" s="559"/>
      <c r="G48" s="562"/>
      <c r="H48" s="559"/>
      <c r="I48" s="562"/>
      <c r="J48" s="559"/>
      <c r="K48" s="562"/>
      <c r="L48" s="559"/>
      <c r="M48" s="562"/>
      <c r="N48" s="559"/>
    </row>
    <row r="49" spans="1:14" ht="27.6" customHeight="1" x14ac:dyDescent="0.3">
      <c r="A49" s="780" t="s">
        <v>975</v>
      </c>
      <c r="B49" s="781"/>
      <c r="C49" s="561"/>
      <c r="D49" s="561"/>
      <c r="E49" s="561"/>
      <c r="F49" s="532">
        <f>F38-SUM(F39:F48)</f>
        <v>0</v>
      </c>
      <c r="G49" s="532"/>
      <c r="H49" s="532">
        <f>H38-SUM(H39:H48)</f>
        <v>0</v>
      </c>
      <c r="I49" s="532"/>
      <c r="J49" s="532">
        <f>J38-SUM(J39:J48)</f>
        <v>0</v>
      </c>
      <c r="K49" s="532"/>
      <c r="L49" s="532">
        <f>L38-SUM(L39:L48)</f>
        <v>0</v>
      </c>
      <c r="M49" s="532"/>
      <c r="N49" s="532">
        <f>N38-SUM(N39:N48)</f>
        <v>0</v>
      </c>
    </row>
  </sheetData>
  <mergeCells count="46">
    <mergeCell ref="A14:B14"/>
    <mergeCell ref="A3:N3"/>
    <mergeCell ref="A5:L5"/>
    <mergeCell ref="C7:D7"/>
    <mergeCell ref="E7:F7"/>
    <mergeCell ref="G7:H7"/>
    <mergeCell ref="I7:J7"/>
    <mergeCell ref="K7:L7"/>
    <mergeCell ref="M7:N7"/>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41:B41"/>
    <mergeCell ref="A27:B27"/>
    <mergeCell ref="A28:B28"/>
    <mergeCell ref="A29:B29"/>
    <mergeCell ref="A30:B30"/>
    <mergeCell ref="A31:B31"/>
    <mergeCell ref="A34:B34"/>
    <mergeCell ref="A35:B35"/>
    <mergeCell ref="A37:B37"/>
    <mergeCell ref="A38:B38"/>
    <mergeCell ref="A39:B39"/>
    <mergeCell ref="A40:B40"/>
    <mergeCell ref="A48:B48"/>
    <mergeCell ref="A49:B49"/>
    <mergeCell ref="A42:B42"/>
    <mergeCell ref="A43:B43"/>
    <mergeCell ref="A44:B44"/>
    <mergeCell ref="A45:B45"/>
    <mergeCell ref="A46:B46"/>
    <mergeCell ref="A47:B47"/>
  </mergeCells>
  <conditionalFormatting sqref="E13:N13 A9:A13">
    <cfRule type="containsText" dxfId="267" priority="116" operator="containsText" text="ntitulé">
      <formula>NOT(ISERROR(SEARCH("ntitulé",A9)))</formula>
    </cfRule>
    <cfRule type="containsBlanks" dxfId="266" priority="117">
      <formula>LEN(TRIM(A9))=0</formula>
    </cfRule>
  </conditionalFormatting>
  <conditionalFormatting sqref="A13:B13 E13:N13">
    <cfRule type="containsText" dxfId="265" priority="115" operator="containsText" text="libre">
      <formula>NOT(ISERROR(SEARCH("libre",A13)))</formula>
    </cfRule>
  </conditionalFormatting>
  <conditionalFormatting sqref="A14:A17 C16:L17 E14:L15">
    <cfRule type="containsText" dxfId="264" priority="113" operator="containsText" text="ntitulé">
      <formula>NOT(ISERROR(SEARCH("ntitulé",A14)))</formula>
    </cfRule>
    <cfRule type="containsBlanks" dxfId="263" priority="114">
      <formula>LEN(TRIM(A14))=0</formula>
    </cfRule>
  </conditionalFormatting>
  <conditionalFormatting sqref="A16:L17 A14:B15 E14:L15">
    <cfRule type="containsText" dxfId="262" priority="112" operator="containsText" text="libre">
      <formula>NOT(ISERROR(SEARCH("libre",A14)))</formula>
    </cfRule>
  </conditionalFormatting>
  <conditionalFormatting sqref="A19:A28 C19:L28">
    <cfRule type="containsText" dxfId="261" priority="110" operator="containsText" text="ntitulé">
      <formula>NOT(ISERROR(SEARCH("ntitulé",A19)))</formula>
    </cfRule>
    <cfRule type="containsBlanks" dxfId="260" priority="111">
      <formula>LEN(TRIM(A19))=0</formula>
    </cfRule>
  </conditionalFormatting>
  <conditionalFormatting sqref="A19:L28">
    <cfRule type="containsText" dxfId="259" priority="109" operator="containsText" text="libre">
      <formula>NOT(ISERROR(SEARCH("libre",A19)))</formula>
    </cfRule>
  </conditionalFormatting>
  <conditionalFormatting sqref="E12:N12">
    <cfRule type="containsText" dxfId="258" priority="107" operator="containsText" text="ntitulé">
      <formula>NOT(ISERROR(SEARCH("ntitulé",E12)))</formula>
    </cfRule>
    <cfRule type="containsBlanks" dxfId="257" priority="108">
      <formula>LEN(TRIM(E12))=0</formula>
    </cfRule>
  </conditionalFormatting>
  <conditionalFormatting sqref="E12:N12">
    <cfRule type="containsText" dxfId="256" priority="106" operator="containsText" text="libre">
      <formula>NOT(ISERROR(SEARCH("libre",E12)))</formula>
    </cfRule>
  </conditionalFormatting>
  <conditionalFormatting sqref="C11:N11">
    <cfRule type="containsText" dxfId="255" priority="104" operator="containsText" text="ntitulé">
      <formula>NOT(ISERROR(SEARCH("ntitulé",C11)))</formula>
    </cfRule>
    <cfRule type="containsBlanks" dxfId="254" priority="105">
      <formula>LEN(TRIM(C11))=0</formula>
    </cfRule>
  </conditionalFormatting>
  <conditionalFormatting sqref="C11:N11">
    <cfRule type="containsText" dxfId="253" priority="103" operator="containsText" text="libre">
      <formula>NOT(ISERROR(SEARCH("libre",C11)))</formula>
    </cfRule>
  </conditionalFormatting>
  <conditionalFormatting sqref="C10:N10">
    <cfRule type="containsText" dxfId="252" priority="101" operator="containsText" text="ntitulé">
      <formula>NOT(ISERROR(SEARCH("ntitulé",C10)))</formula>
    </cfRule>
    <cfRule type="containsBlanks" dxfId="251" priority="102">
      <formula>LEN(TRIM(C10))=0</formula>
    </cfRule>
  </conditionalFormatting>
  <conditionalFormatting sqref="C10:N10">
    <cfRule type="containsText" dxfId="250" priority="100" operator="containsText" text="libre">
      <formula>NOT(ISERROR(SEARCH("libre",C10)))</formula>
    </cfRule>
  </conditionalFormatting>
  <conditionalFormatting sqref="C9:N9">
    <cfRule type="containsText" dxfId="249" priority="98" operator="containsText" text="ntitulé">
      <formula>NOT(ISERROR(SEARCH("ntitulé",C9)))</formula>
    </cfRule>
    <cfRule type="containsBlanks" dxfId="248" priority="99">
      <formula>LEN(TRIM(C9))=0</formula>
    </cfRule>
  </conditionalFormatting>
  <conditionalFormatting sqref="C9:N9">
    <cfRule type="containsText" dxfId="247" priority="97" operator="containsText" text="libre">
      <formula>NOT(ISERROR(SEARCH("libre",C9)))</formula>
    </cfRule>
  </conditionalFormatting>
  <conditionalFormatting sqref="L30 J30 H30 F30 D30">
    <cfRule type="containsText" dxfId="246" priority="95" operator="containsText" text="ntitulé">
      <formula>NOT(ISERROR(SEARCH("ntitulé",D30)))</formula>
    </cfRule>
    <cfRule type="containsBlanks" dxfId="245" priority="96">
      <formula>LEN(TRIM(D30))=0</formula>
    </cfRule>
  </conditionalFormatting>
  <conditionalFormatting sqref="L30 J30 H30 F30 D30">
    <cfRule type="containsText" dxfId="244" priority="94" operator="containsText" text="libre">
      <formula>NOT(ISERROR(SEARCH("libre",D30)))</formula>
    </cfRule>
  </conditionalFormatting>
  <conditionalFormatting sqref="A19:B28">
    <cfRule type="containsText" dxfId="243" priority="93" operator="containsText" text="détailler">
      <formula>NOT(ISERROR(SEARCH("détailler",A19)))</formula>
    </cfRule>
  </conditionalFormatting>
  <conditionalFormatting sqref="A39:A48">
    <cfRule type="containsText" dxfId="242" priority="91" operator="containsText" text="ntitulé">
      <formula>NOT(ISERROR(SEARCH("ntitulé",A39)))</formula>
    </cfRule>
    <cfRule type="containsBlanks" dxfId="241" priority="92">
      <formula>LEN(TRIM(A39))=0</formula>
    </cfRule>
  </conditionalFormatting>
  <conditionalFormatting sqref="A39:B48">
    <cfRule type="containsText" dxfId="240" priority="90" operator="containsText" text="libre">
      <formula>NOT(ISERROR(SEARCH("libre",A39)))</formula>
    </cfRule>
  </conditionalFormatting>
  <conditionalFormatting sqref="A39:B48">
    <cfRule type="containsText" dxfId="239" priority="89" operator="containsText" text="détailler">
      <formula>NOT(ISERROR(SEARCH("détailler",A39)))</formula>
    </cfRule>
  </conditionalFormatting>
  <conditionalFormatting sqref="L39 J39 H39 F39">
    <cfRule type="containsText" dxfId="238" priority="87" operator="containsText" text="ntitulé">
      <formula>NOT(ISERROR(SEARCH("ntitulé",F39)))</formula>
    </cfRule>
    <cfRule type="containsBlanks" dxfId="237" priority="88">
      <formula>LEN(TRIM(F39))=0</formula>
    </cfRule>
  </conditionalFormatting>
  <conditionalFormatting sqref="L39 J39 H39 F39">
    <cfRule type="containsText" dxfId="236" priority="86" operator="containsText" text="libre">
      <formula>NOT(ISERROR(SEARCH("libre",F39)))</formula>
    </cfRule>
  </conditionalFormatting>
  <conditionalFormatting sqref="L40 J40 H40 F40">
    <cfRule type="containsText" dxfId="235" priority="84" operator="containsText" text="ntitulé">
      <formula>NOT(ISERROR(SEARCH("ntitulé",F40)))</formula>
    </cfRule>
    <cfRule type="containsBlanks" dxfId="234" priority="85">
      <formula>LEN(TRIM(F40))=0</formula>
    </cfRule>
  </conditionalFormatting>
  <conditionalFormatting sqref="L40 J40 H40 F40">
    <cfRule type="containsText" dxfId="233" priority="83" operator="containsText" text="libre">
      <formula>NOT(ISERROR(SEARCH("libre",F40)))</formula>
    </cfRule>
  </conditionalFormatting>
  <conditionalFormatting sqref="L41 J41 H41 F41">
    <cfRule type="containsText" dxfId="232" priority="81" operator="containsText" text="ntitulé">
      <formula>NOT(ISERROR(SEARCH("ntitulé",F41)))</formula>
    </cfRule>
    <cfRule type="containsBlanks" dxfId="231" priority="82">
      <formula>LEN(TRIM(F41))=0</formula>
    </cfRule>
  </conditionalFormatting>
  <conditionalFormatting sqref="L41 J41 H41 F41">
    <cfRule type="containsText" dxfId="230" priority="80" operator="containsText" text="libre">
      <formula>NOT(ISERROR(SEARCH("libre",F41)))</formula>
    </cfRule>
  </conditionalFormatting>
  <conditionalFormatting sqref="L42 J42 H42 F42">
    <cfRule type="containsText" dxfId="229" priority="78" operator="containsText" text="ntitulé">
      <formula>NOT(ISERROR(SEARCH("ntitulé",F42)))</formula>
    </cfRule>
    <cfRule type="containsBlanks" dxfId="228" priority="79">
      <formula>LEN(TRIM(F42))=0</formula>
    </cfRule>
  </conditionalFormatting>
  <conditionalFormatting sqref="L42 J42 H42 F42">
    <cfRule type="containsText" dxfId="227" priority="77" operator="containsText" text="libre">
      <formula>NOT(ISERROR(SEARCH("libre",F42)))</formula>
    </cfRule>
  </conditionalFormatting>
  <conditionalFormatting sqref="L43 J43 H43 F43">
    <cfRule type="containsText" dxfId="226" priority="75" operator="containsText" text="ntitulé">
      <formula>NOT(ISERROR(SEARCH("ntitulé",F43)))</formula>
    </cfRule>
    <cfRule type="containsBlanks" dxfId="225" priority="76">
      <formula>LEN(TRIM(F43))=0</formula>
    </cfRule>
  </conditionalFormatting>
  <conditionalFormatting sqref="L43 J43 H43 F43">
    <cfRule type="containsText" dxfId="224" priority="74" operator="containsText" text="libre">
      <formula>NOT(ISERROR(SEARCH("libre",F43)))</formula>
    </cfRule>
  </conditionalFormatting>
  <conditionalFormatting sqref="L44 J44 H44 F44">
    <cfRule type="containsText" dxfId="223" priority="72" operator="containsText" text="ntitulé">
      <formula>NOT(ISERROR(SEARCH("ntitulé",F44)))</formula>
    </cfRule>
    <cfRule type="containsBlanks" dxfId="222" priority="73">
      <formula>LEN(TRIM(F44))=0</formula>
    </cfRule>
  </conditionalFormatting>
  <conditionalFormatting sqref="L44 J44 H44 F44">
    <cfRule type="containsText" dxfId="221" priority="71" operator="containsText" text="libre">
      <formula>NOT(ISERROR(SEARCH("libre",F44)))</formula>
    </cfRule>
  </conditionalFormatting>
  <conditionalFormatting sqref="L45 J45 H45 F45">
    <cfRule type="containsText" dxfId="220" priority="69" operator="containsText" text="ntitulé">
      <formula>NOT(ISERROR(SEARCH("ntitulé",F45)))</formula>
    </cfRule>
    <cfRule type="containsBlanks" dxfId="219" priority="70">
      <formula>LEN(TRIM(F45))=0</formula>
    </cfRule>
  </conditionalFormatting>
  <conditionalFormatting sqref="L45 J45 H45 F45">
    <cfRule type="containsText" dxfId="218" priority="68" operator="containsText" text="libre">
      <formula>NOT(ISERROR(SEARCH("libre",F45)))</formula>
    </cfRule>
  </conditionalFormatting>
  <conditionalFormatting sqref="L46 J46 H46 F46">
    <cfRule type="containsText" dxfId="217" priority="66" operator="containsText" text="ntitulé">
      <formula>NOT(ISERROR(SEARCH("ntitulé",F46)))</formula>
    </cfRule>
    <cfRule type="containsBlanks" dxfId="216" priority="67">
      <formula>LEN(TRIM(F46))=0</formula>
    </cfRule>
  </conditionalFormatting>
  <conditionalFormatting sqref="L46 J46 H46 F46">
    <cfRule type="containsText" dxfId="215" priority="65" operator="containsText" text="libre">
      <formula>NOT(ISERROR(SEARCH("libre",F46)))</formula>
    </cfRule>
  </conditionalFormatting>
  <conditionalFormatting sqref="L47 J47 H47 F47">
    <cfRule type="containsText" dxfId="214" priority="63" operator="containsText" text="ntitulé">
      <formula>NOT(ISERROR(SEARCH("ntitulé",F47)))</formula>
    </cfRule>
    <cfRule type="containsBlanks" dxfId="213" priority="64">
      <formula>LEN(TRIM(F47))=0</formula>
    </cfRule>
  </conditionalFormatting>
  <conditionalFormatting sqref="L47 J47 H47 F47">
    <cfRule type="containsText" dxfId="212" priority="62" operator="containsText" text="libre">
      <formula>NOT(ISERROR(SEARCH("libre",F47)))</formula>
    </cfRule>
  </conditionalFormatting>
  <conditionalFormatting sqref="L48 J48 H48 F48">
    <cfRule type="containsText" dxfId="211" priority="60" operator="containsText" text="ntitulé">
      <formula>NOT(ISERROR(SEARCH("ntitulé",F48)))</formula>
    </cfRule>
    <cfRule type="containsBlanks" dxfId="210" priority="61">
      <formula>LEN(TRIM(F48))=0</formula>
    </cfRule>
  </conditionalFormatting>
  <conditionalFormatting sqref="L48 J48 H48 F48">
    <cfRule type="containsText" dxfId="209" priority="59" operator="containsText" text="libre">
      <formula>NOT(ISERROR(SEARCH("libre",F48)))</formula>
    </cfRule>
  </conditionalFormatting>
  <conditionalFormatting sqref="C12:C15">
    <cfRule type="containsText" dxfId="208" priority="57" operator="containsText" text="ntitulé">
      <formula>NOT(ISERROR(SEARCH("ntitulé",C12)))</formula>
    </cfRule>
    <cfRule type="containsBlanks" dxfId="207" priority="58">
      <formula>LEN(TRIM(C12))=0</formula>
    </cfRule>
  </conditionalFormatting>
  <conditionalFormatting sqref="C12:D15">
    <cfRule type="containsText" dxfId="206" priority="56" operator="containsText" text="libre">
      <formula>NOT(ISERROR(SEARCH("libre",C12)))</formula>
    </cfRule>
  </conditionalFormatting>
  <conditionalFormatting sqref="C12:D12">
    <cfRule type="containsText" dxfId="205" priority="54" operator="containsText" text="ntitulé">
      <formula>NOT(ISERROR(SEARCH("ntitulé",C12)))</formula>
    </cfRule>
    <cfRule type="containsBlanks" dxfId="204" priority="55">
      <formula>LEN(TRIM(C12))=0</formula>
    </cfRule>
  </conditionalFormatting>
  <conditionalFormatting sqref="C12:D12">
    <cfRule type="containsText" dxfId="203" priority="53" operator="containsText" text="libre">
      <formula>NOT(ISERROR(SEARCH("libre",C12)))</formula>
    </cfRule>
  </conditionalFormatting>
  <conditionalFormatting sqref="C11:D11">
    <cfRule type="containsText" dxfId="202" priority="51" operator="containsText" text="ntitulé">
      <formula>NOT(ISERROR(SEARCH("ntitulé",C11)))</formula>
    </cfRule>
    <cfRule type="containsBlanks" dxfId="201" priority="52">
      <formula>LEN(TRIM(C11))=0</formula>
    </cfRule>
  </conditionalFormatting>
  <conditionalFormatting sqref="C11:D11">
    <cfRule type="containsText" dxfId="200" priority="50" operator="containsText" text="libre">
      <formula>NOT(ISERROR(SEARCH("libre",C11)))</formula>
    </cfRule>
  </conditionalFormatting>
  <conditionalFormatting sqref="C13:D13">
    <cfRule type="containsText" dxfId="199" priority="48" operator="containsText" text="ntitulé">
      <formula>NOT(ISERROR(SEARCH("ntitulé",C13)))</formula>
    </cfRule>
    <cfRule type="containsBlanks" dxfId="198" priority="49">
      <formula>LEN(TRIM(C13))=0</formula>
    </cfRule>
  </conditionalFormatting>
  <conditionalFormatting sqref="C13:D13">
    <cfRule type="containsText" dxfId="197" priority="47" operator="containsText" text="libre">
      <formula>NOT(ISERROR(SEARCH("libre",C13)))</formula>
    </cfRule>
  </conditionalFormatting>
  <conditionalFormatting sqref="C14:D14">
    <cfRule type="containsText" dxfId="196" priority="45" operator="containsText" text="ntitulé">
      <formula>NOT(ISERROR(SEARCH("ntitulé",C14)))</formula>
    </cfRule>
    <cfRule type="containsBlanks" dxfId="195" priority="46">
      <formula>LEN(TRIM(C14))=0</formula>
    </cfRule>
  </conditionalFormatting>
  <conditionalFormatting sqref="C14:D14">
    <cfRule type="containsText" dxfId="194" priority="44" operator="containsText" text="libre">
      <formula>NOT(ISERROR(SEARCH("libre",C14)))</formula>
    </cfRule>
  </conditionalFormatting>
  <conditionalFormatting sqref="C15:D15">
    <cfRule type="containsText" dxfId="193" priority="42" operator="containsText" text="ntitulé">
      <formula>NOT(ISERROR(SEARCH("ntitulé",C15)))</formula>
    </cfRule>
    <cfRule type="containsBlanks" dxfId="192" priority="43">
      <formula>LEN(TRIM(C15))=0</formula>
    </cfRule>
  </conditionalFormatting>
  <conditionalFormatting sqref="C15:D15">
    <cfRule type="containsText" dxfId="191" priority="41" operator="containsText" text="libre">
      <formula>NOT(ISERROR(SEARCH("libre",C15)))</formula>
    </cfRule>
  </conditionalFormatting>
  <conditionalFormatting sqref="M14:N17">
    <cfRule type="containsText" dxfId="190" priority="39" operator="containsText" text="ntitulé">
      <formula>NOT(ISERROR(SEARCH("ntitulé",M14)))</formula>
    </cfRule>
    <cfRule type="containsBlanks" dxfId="189" priority="40">
      <formula>LEN(TRIM(M14))=0</formula>
    </cfRule>
  </conditionalFormatting>
  <conditionalFormatting sqref="M14:N17">
    <cfRule type="containsText" dxfId="188" priority="38" operator="containsText" text="libre">
      <formula>NOT(ISERROR(SEARCH("libre",M14)))</formula>
    </cfRule>
  </conditionalFormatting>
  <conditionalFormatting sqref="M19:N28">
    <cfRule type="containsText" dxfId="187" priority="36" operator="containsText" text="ntitulé">
      <formula>NOT(ISERROR(SEARCH("ntitulé",M19)))</formula>
    </cfRule>
    <cfRule type="containsBlanks" dxfId="186" priority="37">
      <formula>LEN(TRIM(M19))=0</formula>
    </cfRule>
  </conditionalFormatting>
  <conditionalFormatting sqref="M19:N28">
    <cfRule type="containsText" dxfId="185" priority="35" operator="containsText" text="libre">
      <formula>NOT(ISERROR(SEARCH("libre",M19)))</formula>
    </cfRule>
  </conditionalFormatting>
  <conditionalFormatting sqref="N30">
    <cfRule type="containsText" dxfId="184" priority="33" operator="containsText" text="ntitulé">
      <formula>NOT(ISERROR(SEARCH("ntitulé",N30)))</formula>
    </cfRule>
    <cfRule type="containsBlanks" dxfId="183" priority="34">
      <formula>LEN(TRIM(N30))=0</formula>
    </cfRule>
  </conditionalFormatting>
  <conditionalFormatting sqref="N30">
    <cfRule type="containsText" dxfId="182" priority="32" operator="containsText" text="libre">
      <formula>NOT(ISERROR(SEARCH("libre",N30)))</formula>
    </cfRule>
  </conditionalFormatting>
  <conditionalFormatting sqref="N39">
    <cfRule type="containsText" dxfId="181" priority="30" operator="containsText" text="ntitulé">
      <formula>NOT(ISERROR(SEARCH("ntitulé",N39)))</formula>
    </cfRule>
    <cfRule type="containsBlanks" dxfId="180" priority="31">
      <formula>LEN(TRIM(N39))=0</formula>
    </cfRule>
  </conditionalFormatting>
  <conditionalFormatting sqref="N39">
    <cfRule type="containsText" dxfId="179" priority="29" operator="containsText" text="libre">
      <formula>NOT(ISERROR(SEARCH("libre",N39)))</formula>
    </cfRule>
  </conditionalFormatting>
  <conditionalFormatting sqref="N40">
    <cfRule type="containsText" dxfId="178" priority="27" operator="containsText" text="ntitulé">
      <formula>NOT(ISERROR(SEARCH("ntitulé",N40)))</formula>
    </cfRule>
    <cfRule type="containsBlanks" dxfId="177" priority="28">
      <formula>LEN(TRIM(N40))=0</formula>
    </cfRule>
  </conditionalFormatting>
  <conditionalFormatting sqref="N40">
    <cfRule type="containsText" dxfId="176" priority="26" operator="containsText" text="libre">
      <formula>NOT(ISERROR(SEARCH("libre",N40)))</formula>
    </cfRule>
  </conditionalFormatting>
  <conditionalFormatting sqref="N41">
    <cfRule type="containsText" dxfId="175" priority="24" operator="containsText" text="ntitulé">
      <formula>NOT(ISERROR(SEARCH("ntitulé",N41)))</formula>
    </cfRule>
    <cfRule type="containsBlanks" dxfId="174" priority="25">
      <formula>LEN(TRIM(N41))=0</formula>
    </cfRule>
  </conditionalFormatting>
  <conditionalFormatting sqref="N41">
    <cfRule type="containsText" dxfId="173" priority="23" operator="containsText" text="libre">
      <formula>NOT(ISERROR(SEARCH("libre",N41)))</formula>
    </cfRule>
  </conditionalFormatting>
  <conditionalFormatting sqref="N42">
    <cfRule type="containsText" dxfId="172" priority="21" operator="containsText" text="ntitulé">
      <formula>NOT(ISERROR(SEARCH("ntitulé",N42)))</formula>
    </cfRule>
    <cfRule type="containsBlanks" dxfId="171" priority="22">
      <formula>LEN(TRIM(N42))=0</formula>
    </cfRule>
  </conditionalFormatting>
  <conditionalFormatting sqref="N42">
    <cfRule type="containsText" dxfId="170" priority="20" operator="containsText" text="libre">
      <formula>NOT(ISERROR(SEARCH("libre",N42)))</formula>
    </cfRule>
  </conditionalFormatting>
  <conditionalFormatting sqref="N43">
    <cfRule type="containsText" dxfId="169" priority="18" operator="containsText" text="ntitulé">
      <formula>NOT(ISERROR(SEARCH("ntitulé",N43)))</formula>
    </cfRule>
    <cfRule type="containsBlanks" dxfId="168" priority="19">
      <formula>LEN(TRIM(N43))=0</formula>
    </cfRule>
  </conditionalFormatting>
  <conditionalFormatting sqref="N43">
    <cfRule type="containsText" dxfId="167" priority="17" operator="containsText" text="libre">
      <formula>NOT(ISERROR(SEARCH("libre",N43)))</formula>
    </cfRule>
  </conditionalFormatting>
  <conditionalFormatting sqref="N44">
    <cfRule type="containsText" dxfId="166" priority="15" operator="containsText" text="ntitulé">
      <formula>NOT(ISERROR(SEARCH("ntitulé",N44)))</formula>
    </cfRule>
    <cfRule type="containsBlanks" dxfId="165" priority="16">
      <formula>LEN(TRIM(N44))=0</formula>
    </cfRule>
  </conditionalFormatting>
  <conditionalFormatting sqref="N44">
    <cfRule type="containsText" dxfId="164" priority="14" operator="containsText" text="libre">
      <formula>NOT(ISERROR(SEARCH("libre",N44)))</formula>
    </cfRule>
  </conditionalFormatting>
  <conditionalFormatting sqref="N45">
    <cfRule type="containsText" dxfId="163" priority="12" operator="containsText" text="ntitulé">
      <formula>NOT(ISERROR(SEARCH("ntitulé",N45)))</formula>
    </cfRule>
    <cfRule type="containsBlanks" dxfId="162" priority="13">
      <formula>LEN(TRIM(N45))=0</formula>
    </cfRule>
  </conditionalFormatting>
  <conditionalFormatting sqref="N45">
    <cfRule type="containsText" dxfId="161" priority="11" operator="containsText" text="libre">
      <formula>NOT(ISERROR(SEARCH("libre",N45)))</formula>
    </cfRule>
  </conditionalFormatting>
  <conditionalFormatting sqref="N46">
    <cfRule type="containsText" dxfId="160" priority="9" operator="containsText" text="ntitulé">
      <formula>NOT(ISERROR(SEARCH("ntitulé",N46)))</formula>
    </cfRule>
    <cfRule type="containsBlanks" dxfId="159" priority="10">
      <formula>LEN(TRIM(N46))=0</formula>
    </cfRule>
  </conditionalFormatting>
  <conditionalFormatting sqref="N46">
    <cfRule type="containsText" dxfId="158" priority="8" operator="containsText" text="libre">
      <formula>NOT(ISERROR(SEARCH("libre",N46)))</formula>
    </cfRule>
  </conditionalFormatting>
  <conditionalFormatting sqref="N47">
    <cfRule type="containsText" dxfId="157" priority="6" operator="containsText" text="ntitulé">
      <formula>NOT(ISERROR(SEARCH("ntitulé",N47)))</formula>
    </cfRule>
    <cfRule type="containsBlanks" dxfId="156" priority="7">
      <formula>LEN(TRIM(N47))=0</formula>
    </cfRule>
  </conditionalFormatting>
  <conditionalFormatting sqref="N47">
    <cfRule type="containsText" dxfId="155" priority="5" operator="containsText" text="libre">
      <formula>NOT(ISERROR(SEARCH("libre",N47)))</formula>
    </cfRule>
  </conditionalFormatting>
  <conditionalFormatting sqref="N48">
    <cfRule type="containsText" dxfId="154" priority="3" operator="containsText" text="ntitulé">
      <formula>NOT(ISERROR(SEARCH("ntitulé",N48)))</formula>
    </cfRule>
    <cfRule type="containsBlanks" dxfId="153" priority="4">
      <formula>LEN(TRIM(N48))=0</formula>
    </cfRule>
  </conditionalFormatting>
  <conditionalFormatting sqref="N48">
    <cfRule type="containsText" dxfId="152" priority="2" operator="containsText" text="libre">
      <formula>NOT(ISERROR(SEARCH("libre",N48)))</formula>
    </cfRule>
  </conditionalFormatting>
  <conditionalFormatting sqref="A9:B12">
    <cfRule type="containsText" dxfId="151" priority="1" operator="containsText" text="libre">
      <formula>NOT(ISERROR(SEARCH("libre",A9)))</formula>
    </cfRule>
  </conditionalFormatting>
  <hyperlinks>
    <hyperlink ref="A1" location="TAB00!A1" display="Retour page de garde" xr:uid="{1BECC230-D657-4FAF-833C-1B94A2745510}"/>
  </hyperlinks>
  <pageMargins left="0.7" right="0.7" top="0.75" bottom="0.75" header="0.3" footer="0.3"/>
  <pageSetup paperSize="9" scale="6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18292-66F1-4E13-823C-79B58280CAA9}">
  <sheetPr published="0">
    <pageSetUpPr fitToPage="1"/>
  </sheetPr>
  <dimension ref="A1:V39"/>
  <sheetViews>
    <sheetView zoomScaleNormal="100" workbookViewId="0">
      <selection activeCell="C7" sqref="C7:S7"/>
    </sheetView>
  </sheetViews>
  <sheetFormatPr baseColWidth="10" defaultColWidth="9.1640625" defaultRowHeight="13.5" x14ac:dyDescent="0.3"/>
  <cols>
    <col min="1" max="1" width="11.6640625" style="2" customWidth="1"/>
    <col min="2" max="2" width="45.5" style="2" customWidth="1"/>
    <col min="3" max="13" width="20.83203125" style="2" customWidth="1"/>
    <col min="14" max="16384" width="9.1640625" style="2"/>
  </cols>
  <sheetData>
    <row r="1" spans="1:22" ht="15" x14ac:dyDescent="0.3">
      <c r="A1" s="564" t="s">
        <v>33</v>
      </c>
    </row>
    <row r="3" spans="1:22" ht="21" x14ac:dyDescent="0.3">
      <c r="A3" s="734" t="str">
        <f>TAB00!B74&amp;" : "&amp;TAB00!C74</f>
        <v>TAB4.1.1.4 : Détail des charges sociales et salariales</v>
      </c>
      <c r="B3" s="734"/>
      <c r="C3" s="734"/>
      <c r="D3" s="734"/>
      <c r="E3" s="734"/>
      <c r="F3" s="734"/>
      <c r="G3" s="734"/>
      <c r="H3" s="734"/>
      <c r="I3" s="734"/>
      <c r="J3" s="734"/>
      <c r="K3" s="734"/>
      <c r="L3" s="734"/>
      <c r="M3" s="44"/>
      <c r="N3" s="44"/>
      <c r="O3" s="44"/>
      <c r="P3" s="44"/>
      <c r="Q3" s="44"/>
      <c r="R3" s="44"/>
      <c r="S3" s="44"/>
      <c r="T3" s="44"/>
      <c r="U3" s="44"/>
      <c r="V3" s="44"/>
    </row>
    <row r="4" spans="1:22" ht="16.5" x14ac:dyDescent="0.3">
      <c r="A4" s="527"/>
      <c r="B4" s="527"/>
      <c r="C4" s="527"/>
      <c r="D4" s="527"/>
      <c r="E4" s="527"/>
      <c r="F4" s="527"/>
      <c r="G4" s="527"/>
      <c r="H4" s="527"/>
      <c r="I4" s="527"/>
      <c r="J4" s="527"/>
      <c r="K4" s="527"/>
      <c r="L4" s="527"/>
      <c r="M4" s="44"/>
      <c r="N4" s="44"/>
      <c r="O4" s="44"/>
      <c r="P4" s="44"/>
      <c r="Q4" s="44"/>
      <c r="R4" s="44"/>
      <c r="S4" s="44"/>
      <c r="T4" s="44"/>
      <c r="U4" s="44"/>
      <c r="V4" s="44"/>
    </row>
    <row r="5" spans="1:22" s="44" customFormat="1" x14ac:dyDescent="0.3">
      <c r="A5" s="796" t="s">
        <v>977</v>
      </c>
      <c r="B5" s="796"/>
      <c r="C5" s="796"/>
      <c r="D5" s="796"/>
      <c r="E5" s="796"/>
      <c r="F5" s="796"/>
      <c r="G5" s="796"/>
      <c r="H5" s="796"/>
      <c r="I5" s="796"/>
      <c r="J5" s="796"/>
      <c r="K5" s="796"/>
      <c r="L5" s="796"/>
    </row>
    <row r="6" spans="1:22" s="44" customFormat="1" x14ac:dyDescent="0.3">
      <c r="A6" s="529"/>
      <c r="B6" s="529"/>
      <c r="C6" s="529"/>
      <c r="D6" s="529"/>
      <c r="E6" s="529"/>
      <c r="F6" s="529"/>
      <c r="G6" s="529"/>
      <c r="H6" s="529"/>
      <c r="I6" s="529"/>
      <c r="J6" s="529"/>
      <c r="K6" s="529"/>
      <c r="L6" s="529"/>
      <c r="O6" s="741" t="s">
        <v>668</v>
      </c>
      <c r="P6" s="742"/>
      <c r="Q6" s="742"/>
      <c r="R6" s="742"/>
      <c r="S6" s="742"/>
    </row>
    <row r="7" spans="1:22" s="189" customFormat="1" ht="27" x14ac:dyDescent="0.3">
      <c r="C7" s="43" t="s">
        <v>703</v>
      </c>
      <c r="D7" s="43" t="s">
        <v>704</v>
      </c>
      <c r="E7" s="43" t="s">
        <v>7</v>
      </c>
      <c r="F7" s="43" t="s">
        <v>705</v>
      </c>
      <c r="G7" s="43" t="s">
        <v>7</v>
      </c>
      <c r="H7" s="43" t="s">
        <v>706</v>
      </c>
      <c r="I7" s="43" t="s">
        <v>7</v>
      </c>
      <c r="J7" s="43" t="s">
        <v>707</v>
      </c>
      <c r="K7" s="43" t="s">
        <v>7</v>
      </c>
      <c r="L7" s="43" t="s">
        <v>1032</v>
      </c>
      <c r="M7" s="43" t="s">
        <v>7</v>
      </c>
      <c r="N7" s="199"/>
      <c r="O7" s="79" t="s">
        <v>767</v>
      </c>
      <c r="P7" s="79" t="s">
        <v>768</v>
      </c>
      <c r="Q7" s="79" t="s">
        <v>769</v>
      </c>
      <c r="R7" s="79" t="s">
        <v>770</v>
      </c>
      <c r="S7" s="79" t="s">
        <v>1258</v>
      </c>
    </row>
    <row r="8" spans="1:22" s="44" customFormat="1" ht="12" customHeight="1" x14ac:dyDescent="0.3">
      <c r="A8" s="797" t="s">
        <v>403</v>
      </c>
      <c r="B8" s="797"/>
      <c r="C8" s="84">
        <f>+'TAB4.1.1'!B21</f>
        <v>0</v>
      </c>
      <c r="D8" s="84">
        <f>+'TAB4.1.1'!C21</f>
        <v>0</v>
      </c>
      <c r="E8" s="322">
        <f>+C8-D8</f>
        <v>0</v>
      </c>
      <c r="F8" s="84">
        <f>+'TAB4.1.1'!E21</f>
        <v>0</v>
      </c>
      <c r="G8" s="322">
        <f>D8-F8</f>
        <v>0</v>
      </c>
      <c r="H8" s="84">
        <f>+'TAB4.1.1'!G21</f>
        <v>0</v>
      </c>
      <c r="I8" s="322">
        <f>F8-H8</f>
        <v>0</v>
      </c>
      <c r="J8" s="84">
        <f>+'TAB4.1.1'!I21</f>
        <v>0</v>
      </c>
      <c r="K8" s="322">
        <f>H8-J8</f>
        <v>0</v>
      </c>
      <c r="L8" s="84">
        <f>+'TAB4.1.1'!K21</f>
        <v>0</v>
      </c>
      <c r="M8" s="322">
        <f>I8-L8</f>
        <v>0</v>
      </c>
      <c r="O8" s="487">
        <f>IFERROR(IF(AND(ROUND(SUM(C8:C8),0)=0,ROUND(SUM(D8:D8),0)&gt;ROUND(SUM(C8:C8),0)),"INF",(ROUND(SUM(D8:D8),0)-ROUND(SUM(C8:C8),0))/ROUND(SUM(C8:C8),0)),0)</f>
        <v>0</v>
      </c>
      <c r="P8" s="487">
        <f>IFERROR(IF(AND(ROUND(SUM(D8:D8),0)=0,ROUND(SUM(F8:F8),0)&gt;ROUND(SUM(D8:D8),0)),"INF",(ROUND(SUM(F8:F8),0)-ROUND(SUM(D8:D8),0))/ROUND(SUM(D8:D8),0)),0)</f>
        <v>0</v>
      </c>
      <c r="Q8" s="487">
        <f>IFERROR(IF(AND(ROUND(SUM(F8:F8),0)=0,ROUND(SUM(H8:H8),0)&gt;ROUND(SUM(F8:F8),0)),"INF",(ROUND(SUM(H8:H8),0)-ROUND(SUM(F8:F8),0))/ROUND(SUM(F8:F8),0)),0)</f>
        <v>0</v>
      </c>
      <c r="R8" s="487">
        <f>IFERROR(IF(AND(ROUND(SUM(H8:H8),0)=0,ROUND(SUM(J8:J8),0)&gt;ROUND(SUM(H8:H8),0)),"INF",(ROUND(SUM(J8:J8),0)-ROUND(SUM(H8:H8),0))/ROUND(SUM(H8:H8),0)),0)</f>
        <v>0</v>
      </c>
      <c r="S8" s="487">
        <f>IFERROR(IF(AND(ROUND(SUM(J8:J8),0)=0,ROUND(SUM(L8:L8),0)&gt;ROUND(SUM(J8:J8),0)),"INF",(ROUND(SUM(L8:L8),0)-ROUND(SUM(J8:J8),0))/ROUND(SUM(J8:J8),0)),0)</f>
        <v>0</v>
      </c>
    </row>
    <row r="9" spans="1:22" s="44" customFormat="1" x14ac:dyDescent="0.3">
      <c r="A9" s="798" t="s">
        <v>404</v>
      </c>
      <c r="B9" s="798"/>
      <c r="C9" s="84">
        <f>+'TAB4.1.1'!B22</f>
        <v>0</v>
      </c>
      <c r="D9" s="84">
        <f>+'TAB4.1.1'!C22</f>
        <v>0</v>
      </c>
      <c r="E9" s="322">
        <f t="shared" ref="E9:E13" si="0">+C9-D9</f>
        <v>0</v>
      </c>
      <c r="F9" s="84">
        <f>+'TAB4.1.1'!E22</f>
        <v>0</v>
      </c>
      <c r="G9" s="322">
        <f t="shared" ref="G9:G13" si="1">D9-F9</f>
        <v>0</v>
      </c>
      <c r="H9" s="84">
        <f>+'TAB4.1.1'!G22</f>
        <v>0</v>
      </c>
      <c r="I9" s="322">
        <f t="shared" ref="I9:I13" si="2">F9-H9</f>
        <v>0</v>
      </c>
      <c r="J9" s="84">
        <f>+'TAB4.1.1'!I22</f>
        <v>0</v>
      </c>
      <c r="K9" s="322">
        <f t="shared" ref="K9:K13" si="3">H9-J9</f>
        <v>0</v>
      </c>
      <c r="L9" s="84">
        <f>+'TAB4.1.1'!K22</f>
        <v>0</v>
      </c>
      <c r="M9" s="322">
        <f t="shared" ref="M9:M13" si="4">I9-L9</f>
        <v>0</v>
      </c>
      <c r="O9" s="487">
        <f t="shared" ref="O9:O13" si="5">IFERROR(IF(AND(ROUND(SUM(C9:C9),0)=0,ROUND(SUM(D9:D9),0)&gt;ROUND(SUM(C9:C9),0)),"INF",(ROUND(SUM(D9:D9),0)-ROUND(SUM(C9:C9),0))/ROUND(SUM(C9:C9),0)),0)</f>
        <v>0</v>
      </c>
      <c r="P9" s="487">
        <f t="shared" ref="P9:P13" si="6">IFERROR(IF(AND(ROUND(SUM(D9:D9),0)=0,ROUND(SUM(F9:F9),0)&gt;ROUND(SUM(D9:D9),0)),"INF",(ROUND(SUM(F9:F9),0)-ROUND(SUM(D9:D9),0))/ROUND(SUM(D9:D9),0)),0)</f>
        <v>0</v>
      </c>
      <c r="Q9" s="487">
        <f t="shared" ref="Q9:Q13" si="7">IFERROR(IF(AND(ROUND(SUM(F9:F9),0)=0,ROUND(SUM(H9:H9),0)&gt;ROUND(SUM(F9:F9),0)),"INF",(ROUND(SUM(H9:H9),0)-ROUND(SUM(F9:F9),0))/ROUND(SUM(F9:F9),0)),0)</f>
        <v>0</v>
      </c>
      <c r="R9" s="487">
        <f t="shared" ref="R9:R13" si="8">IFERROR(IF(AND(ROUND(SUM(H9:H9),0)=0,ROUND(SUM(J9:J9),0)&gt;ROUND(SUM(H9:H9),0)),"INF",(ROUND(SUM(J9:J9),0)-ROUND(SUM(H9:H9),0))/ROUND(SUM(H9:H9),0)),0)</f>
        <v>0</v>
      </c>
      <c r="S9" s="487">
        <f t="shared" ref="S9:S13" si="9">IFERROR(IF(AND(ROUND(SUM(J9:J9),0)=0,ROUND(SUM(L9:L9),0)&gt;ROUND(SUM(J9:J9),0)),"INF",(ROUND(SUM(L9:L9),0)-ROUND(SUM(J9:J9),0))/ROUND(SUM(J9:J9),0)),0)</f>
        <v>0</v>
      </c>
    </row>
    <row r="10" spans="1:22" s="44" customFormat="1" x14ac:dyDescent="0.3">
      <c r="A10" s="798" t="s">
        <v>405</v>
      </c>
      <c r="B10" s="798"/>
      <c r="C10" s="84">
        <f>+'TAB4.1.1'!B23</f>
        <v>0</v>
      </c>
      <c r="D10" s="84">
        <f>+'TAB4.1.1'!C23</f>
        <v>0</v>
      </c>
      <c r="E10" s="322">
        <f t="shared" si="0"/>
        <v>0</v>
      </c>
      <c r="F10" s="84">
        <f>+'TAB4.1.1'!E23</f>
        <v>0</v>
      </c>
      <c r="G10" s="322">
        <f t="shared" si="1"/>
        <v>0</v>
      </c>
      <c r="H10" s="84">
        <f>+'TAB4.1.1'!G23</f>
        <v>0</v>
      </c>
      <c r="I10" s="322">
        <f t="shared" si="2"/>
        <v>0</v>
      </c>
      <c r="J10" s="84">
        <f>+'TAB4.1.1'!I23</f>
        <v>0</v>
      </c>
      <c r="K10" s="322">
        <f t="shared" si="3"/>
        <v>0</v>
      </c>
      <c r="L10" s="84">
        <f>+'TAB4.1.1'!K23</f>
        <v>0</v>
      </c>
      <c r="M10" s="322">
        <f t="shared" si="4"/>
        <v>0</v>
      </c>
      <c r="O10" s="487">
        <f t="shared" si="5"/>
        <v>0</v>
      </c>
      <c r="P10" s="487">
        <f t="shared" si="6"/>
        <v>0</v>
      </c>
      <c r="Q10" s="487">
        <f t="shared" si="7"/>
        <v>0</v>
      </c>
      <c r="R10" s="487">
        <f t="shared" si="8"/>
        <v>0</v>
      </c>
      <c r="S10" s="487">
        <f t="shared" si="9"/>
        <v>0</v>
      </c>
    </row>
    <row r="11" spans="1:22" s="44" customFormat="1" x14ac:dyDescent="0.3">
      <c r="A11" s="798" t="s">
        <v>406</v>
      </c>
      <c r="B11" s="798"/>
      <c r="C11" s="84">
        <f>+'TAB4.1.1'!B24</f>
        <v>0</v>
      </c>
      <c r="D11" s="84">
        <f>+'TAB4.1.1'!C24</f>
        <v>0</v>
      </c>
      <c r="E11" s="322">
        <f t="shared" si="0"/>
        <v>0</v>
      </c>
      <c r="F11" s="84">
        <f>+'TAB4.1.1'!E24</f>
        <v>0</v>
      </c>
      <c r="G11" s="322">
        <f t="shared" si="1"/>
        <v>0</v>
      </c>
      <c r="H11" s="84">
        <f>+'TAB4.1.1'!G24</f>
        <v>0</v>
      </c>
      <c r="I11" s="322">
        <f t="shared" si="2"/>
        <v>0</v>
      </c>
      <c r="J11" s="84">
        <f>+'TAB4.1.1'!I24</f>
        <v>0</v>
      </c>
      <c r="K11" s="322">
        <f t="shared" si="3"/>
        <v>0</v>
      </c>
      <c r="L11" s="84">
        <f>+'TAB4.1.1'!K24</f>
        <v>0</v>
      </c>
      <c r="M11" s="322">
        <f t="shared" si="4"/>
        <v>0</v>
      </c>
      <c r="O11" s="487">
        <f t="shared" si="5"/>
        <v>0</v>
      </c>
      <c r="P11" s="487">
        <f t="shared" si="6"/>
        <v>0</v>
      </c>
      <c r="Q11" s="487">
        <f t="shared" si="7"/>
        <v>0</v>
      </c>
      <c r="R11" s="487">
        <f t="shared" si="8"/>
        <v>0</v>
      </c>
      <c r="S11" s="487">
        <f t="shared" si="9"/>
        <v>0</v>
      </c>
    </row>
    <row r="12" spans="1:22" s="189" customFormat="1" ht="40.9" customHeight="1" x14ac:dyDescent="0.3">
      <c r="A12" s="769" t="s">
        <v>978</v>
      </c>
      <c r="B12" s="799"/>
      <c r="C12" s="84">
        <f>+'TAB4.1.1'!B25+'TAB4.1.1'!B26</f>
        <v>0</v>
      </c>
      <c r="D12" s="84">
        <f>+'TAB4.1.1'!C25+'TAB4.1.1'!C26</f>
        <v>0</v>
      </c>
      <c r="E12" s="322">
        <f t="shared" si="0"/>
        <v>0</v>
      </c>
      <c r="F12" s="84">
        <f>+'TAB4.1.1'!E25+'TAB4.1.1'!E26</f>
        <v>0</v>
      </c>
      <c r="G12" s="322">
        <f t="shared" si="1"/>
        <v>0</v>
      </c>
      <c r="H12" s="84">
        <f>+'TAB4.1.1'!G25+'TAB4.1.1'!G26</f>
        <v>0</v>
      </c>
      <c r="I12" s="322">
        <f t="shared" si="2"/>
        <v>0</v>
      </c>
      <c r="J12" s="84">
        <f>+'TAB4.1.1'!I25+'TAB4.1.1'!I26</f>
        <v>0</v>
      </c>
      <c r="K12" s="322">
        <f t="shared" si="3"/>
        <v>0</v>
      </c>
      <c r="L12" s="84">
        <f>+'TAB4.1.1'!K25+'TAB4.1.1'!K26</f>
        <v>0</v>
      </c>
      <c r="M12" s="322">
        <f t="shared" si="4"/>
        <v>0</v>
      </c>
      <c r="O12" s="487">
        <f t="shared" si="5"/>
        <v>0</v>
      </c>
      <c r="P12" s="487">
        <f t="shared" si="6"/>
        <v>0</v>
      </c>
      <c r="Q12" s="487">
        <f t="shared" si="7"/>
        <v>0</v>
      </c>
      <c r="R12" s="487">
        <f t="shared" si="8"/>
        <v>0</v>
      </c>
      <c r="S12" s="487">
        <f t="shared" si="9"/>
        <v>0</v>
      </c>
    </row>
    <row r="13" spans="1:22" s="44" customFormat="1" x14ac:dyDescent="0.3">
      <c r="A13" s="798" t="s">
        <v>407</v>
      </c>
      <c r="B13" s="798"/>
      <c r="C13" s="84">
        <f>+'TAB4.1.1'!B27</f>
        <v>0</v>
      </c>
      <c r="D13" s="84">
        <f>+'TAB4.1.1'!C27</f>
        <v>0</v>
      </c>
      <c r="E13" s="322">
        <f t="shared" si="0"/>
        <v>0</v>
      </c>
      <c r="F13" s="84">
        <f>+'TAB4.1.1'!E27</f>
        <v>0</v>
      </c>
      <c r="G13" s="322">
        <f t="shared" si="1"/>
        <v>0</v>
      </c>
      <c r="H13" s="84">
        <f>+'TAB4.1.1'!G27</f>
        <v>0</v>
      </c>
      <c r="I13" s="322">
        <f t="shared" si="2"/>
        <v>0</v>
      </c>
      <c r="J13" s="84">
        <f>+'TAB4.1.1'!I27</f>
        <v>0</v>
      </c>
      <c r="K13" s="322">
        <f t="shared" si="3"/>
        <v>0</v>
      </c>
      <c r="L13" s="84">
        <f>+'TAB4.1.1'!K27</f>
        <v>0</v>
      </c>
      <c r="M13" s="322">
        <f t="shared" si="4"/>
        <v>0</v>
      </c>
      <c r="O13" s="487">
        <f t="shared" si="5"/>
        <v>0</v>
      </c>
      <c r="P13" s="487">
        <f t="shared" si="6"/>
        <v>0</v>
      </c>
      <c r="Q13" s="487">
        <f t="shared" si="7"/>
        <v>0</v>
      </c>
      <c r="R13" s="487">
        <f t="shared" si="8"/>
        <v>0</v>
      </c>
      <c r="S13" s="487">
        <f t="shared" si="9"/>
        <v>0</v>
      </c>
    </row>
    <row r="14" spans="1:22" s="44" customFormat="1" x14ac:dyDescent="0.3">
      <c r="A14" s="776" t="s">
        <v>979</v>
      </c>
      <c r="B14" s="800"/>
      <c r="C14" s="532">
        <f>SUM(C8:C13)</f>
        <v>0</v>
      </c>
      <c r="D14" s="532">
        <f>SUM(D8:D13)</f>
        <v>0</v>
      </c>
      <c r="E14" s="532">
        <f t="shared" ref="E14:M14" si="10">SUM(E8:E13)</f>
        <v>0</v>
      </c>
      <c r="F14" s="532">
        <f t="shared" si="10"/>
        <v>0</v>
      </c>
      <c r="G14" s="532">
        <f t="shared" si="10"/>
        <v>0</v>
      </c>
      <c r="H14" s="532">
        <f t="shared" si="10"/>
        <v>0</v>
      </c>
      <c r="I14" s="532">
        <f t="shared" si="10"/>
        <v>0</v>
      </c>
      <c r="J14" s="532">
        <f t="shared" si="10"/>
        <v>0</v>
      </c>
      <c r="K14" s="532">
        <f t="shared" si="10"/>
        <v>0</v>
      </c>
      <c r="L14" s="532">
        <f t="shared" si="10"/>
        <v>0</v>
      </c>
      <c r="M14" s="532">
        <f t="shared" si="10"/>
        <v>0</v>
      </c>
    </row>
    <row r="16" spans="1:22" s="44" customFormat="1" x14ac:dyDescent="0.3">
      <c r="A16" s="796" t="s">
        <v>980</v>
      </c>
      <c r="B16" s="796"/>
      <c r="C16" s="796"/>
      <c r="D16" s="796"/>
      <c r="E16" s="796"/>
      <c r="F16" s="796"/>
      <c r="G16" s="796"/>
      <c r="H16" s="796"/>
      <c r="I16" s="796"/>
      <c r="J16" s="796"/>
      <c r="K16" s="565"/>
    </row>
    <row r="18" spans="1:19" s="189" customFormat="1" ht="27" x14ac:dyDescent="0.3">
      <c r="C18" s="264" t="str">
        <f>C7</f>
        <v>REALITE 2024</v>
      </c>
      <c r="D18" s="264" t="str">
        <f>D7</f>
        <v>REALITE 2025</v>
      </c>
      <c r="E18" s="43" t="s">
        <v>7</v>
      </c>
      <c r="F18" s="264" t="str">
        <f>F7</f>
        <v>REALITE 2026</v>
      </c>
      <c r="G18" s="43" t="s">
        <v>7</v>
      </c>
      <c r="H18" s="264" t="str">
        <f>H7</f>
        <v>REALITE 2027</v>
      </c>
      <c r="I18" s="43" t="s">
        <v>7</v>
      </c>
      <c r="J18" s="264" t="str">
        <f>J7</f>
        <v>REALITE 2028</v>
      </c>
      <c r="K18" s="43" t="s">
        <v>7</v>
      </c>
      <c r="L18" s="264" t="str">
        <f>L7</f>
        <v>REALITE 2029</v>
      </c>
      <c r="M18" s="43" t="s">
        <v>7</v>
      </c>
      <c r="O18" s="79" t="s">
        <v>766</v>
      </c>
      <c r="P18" s="79" t="s">
        <v>767</v>
      </c>
      <c r="Q18" s="79" t="s">
        <v>768</v>
      </c>
      <c r="R18" s="79" t="s">
        <v>769</v>
      </c>
      <c r="S18" s="79" t="s">
        <v>770</v>
      </c>
    </row>
    <row r="19" spans="1:19" s="44" customFormat="1" x14ac:dyDescent="0.3">
      <c r="A19" s="44" t="s">
        <v>981</v>
      </c>
      <c r="C19" s="531"/>
      <c r="D19" s="531"/>
      <c r="E19" s="322">
        <f t="shared" ref="E19:E24" si="11">+C19-D19</f>
        <v>0</v>
      </c>
      <c r="F19" s="531"/>
      <c r="G19" s="322">
        <f t="shared" ref="G19:G24" si="12">D19-F19</f>
        <v>0</v>
      </c>
      <c r="H19" s="531"/>
      <c r="I19" s="322">
        <f t="shared" ref="I19:I24" si="13">F19-H19</f>
        <v>0</v>
      </c>
      <c r="J19" s="531"/>
      <c r="K19" s="322">
        <f t="shared" ref="K19:K24" si="14">H19-J19</f>
        <v>0</v>
      </c>
      <c r="L19" s="531"/>
      <c r="M19" s="322">
        <f t="shared" ref="M19:M24" si="15">I19-L19</f>
        <v>0</v>
      </c>
      <c r="O19" s="487">
        <f>IFERROR(IF(AND(ROUND(SUM(C19:C19),0)=0,ROUND(SUM(D19:D19),0)&gt;ROUND(SUM(C19:C19),0)),"INF",(ROUND(SUM(D19:D19),0)-ROUND(SUM(C19:C19),0))/ROUND(SUM(C19:C19),0)),0)</f>
        <v>0</v>
      </c>
      <c r="P19" s="487">
        <f>IFERROR(IF(AND(ROUND(SUM(D19:D19),0)=0,ROUND(SUM(F19:F19),0)&gt;ROUND(SUM(D19:D19),0)),"INF",(ROUND(SUM(F19:F19),0)-ROUND(SUM(D19:D19),0))/ROUND(SUM(D19:D19),0)),0)</f>
        <v>0</v>
      </c>
      <c r="Q19" s="487">
        <f>IFERROR(IF(AND(ROUND(SUM(F19:F19),0)=0,ROUND(SUM(H19:H19),0)&gt;ROUND(SUM(F19:F19),0)),"INF",(ROUND(SUM(H19:H19),0)-ROUND(SUM(F19:F19),0))/ROUND(SUM(F19:F19),0)),0)</f>
        <v>0</v>
      </c>
      <c r="R19" s="487">
        <f>IFERROR(IF(AND(ROUND(SUM(H19:H19),0)=0,ROUND(SUM(J19:J19),0)&gt;ROUND(SUM(H19:H19),0)),"INF",(ROUND(SUM(J19:J19),0)-ROUND(SUM(H19:H19),0))/ROUND(SUM(H19:H19),0)),0)</f>
        <v>0</v>
      </c>
      <c r="S19" s="487">
        <f>IFERROR(IF(AND(ROUND(SUM(J19:J19),0)=0,ROUND(SUM(L19:L19),0)&gt;ROUND(SUM(J19:J19),0)),"INF",(ROUND(SUM(L19:L19),0)-ROUND(SUM(J19:J19),0))/ROUND(SUM(J19:J19),0)),0)</f>
        <v>0</v>
      </c>
    </row>
    <row r="20" spans="1:19" s="44" customFormat="1" x14ac:dyDescent="0.3">
      <c r="A20" s="44" t="s">
        <v>982</v>
      </c>
      <c r="C20" s="531"/>
      <c r="D20" s="531"/>
      <c r="E20" s="322">
        <f t="shared" si="11"/>
        <v>0</v>
      </c>
      <c r="F20" s="531"/>
      <c r="G20" s="322">
        <f t="shared" si="12"/>
        <v>0</v>
      </c>
      <c r="H20" s="531"/>
      <c r="I20" s="322">
        <f t="shared" si="13"/>
        <v>0</v>
      </c>
      <c r="J20" s="531"/>
      <c r="K20" s="322">
        <f t="shared" si="14"/>
        <v>0</v>
      </c>
      <c r="L20" s="531"/>
      <c r="M20" s="322">
        <f t="shared" si="15"/>
        <v>0</v>
      </c>
      <c r="O20" s="487">
        <f t="shared" ref="O20:O24" si="16">IFERROR(IF(AND(ROUND(SUM(C20:C20),0)=0,ROUND(SUM(D20:D20),0)&gt;ROUND(SUM(C20:C20),0)),"INF",(ROUND(SUM(D20:D20),0)-ROUND(SUM(C20:C20),0))/ROUND(SUM(C20:C20),0)),0)</f>
        <v>0</v>
      </c>
      <c r="P20" s="487">
        <f t="shared" ref="P20:P24" si="17">IFERROR(IF(AND(ROUND(SUM(D20:D20),0)=0,ROUND(SUM(F20:F20),0)&gt;ROUND(SUM(D20:D20),0)),"INF",(ROUND(SUM(F20:F20),0)-ROUND(SUM(D20:D20),0))/ROUND(SUM(D20:D20),0)),0)</f>
        <v>0</v>
      </c>
      <c r="Q20" s="487">
        <f t="shared" ref="Q20:Q24" si="18">IFERROR(IF(AND(ROUND(SUM(F20:F20),0)=0,ROUND(SUM(H20:H20),0)&gt;ROUND(SUM(F20:F20),0)),"INF",(ROUND(SUM(H20:H20),0)-ROUND(SUM(F20:F20),0))/ROUND(SUM(F20:F20),0)),0)</f>
        <v>0</v>
      </c>
      <c r="R20" s="487">
        <f t="shared" ref="R20:R24" si="19">IFERROR(IF(AND(ROUND(SUM(H20:H20),0)=0,ROUND(SUM(J20:J20),0)&gt;ROUND(SUM(H20:H20),0)),"INF",(ROUND(SUM(J20:J20),0)-ROUND(SUM(H20:H20),0))/ROUND(SUM(H20:H20),0)),0)</f>
        <v>0</v>
      </c>
      <c r="S20" s="487">
        <f t="shared" ref="S20:S24" si="20">IFERROR(IF(AND(ROUND(SUM(J20:J20),0)=0,ROUND(SUM(L20:L20),0)&gt;ROUND(SUM(J20:J20),0)),"INF",(ROUND(SUM(L20:L20),0)-ROUND(SUM(J20:J20),0))/ROUND(SUM(J20:J20),0)),0)</f>
        <v>0</v>
      </c>
    </row>
    <row r="21" spans="1:19" s="44" customFormat="1" x14ac:dyDescent="0.3">
      <c r="A21" s="44" t="s">
        <v>983</v>
      </c>
      <c r="C21" s="84">
        <f>IFERROR(C19/C20,0)</f>
        <v>0</v>
      </c>
      <c r="D21" s="84">
        <f>IFERROR(D19/D20,0)</f>
        <v>0</v>
      </c>
      <c r="E21" s="322">
        <f t="shared" si="11"/>
        <v>0</v>
      </c>
      <c r="F21" s="84">
        <f>IFERROR(F19/F20,0)</f>
        <v>0</v>
      </c>
      <c r="G21" s="322">
        <f t="shared" si="12"/>
        <v>0</v>
      </c>
      <c r="H21" s="84">
        <f>IFERROR(H19/H20,0)</f>
        <v>0</v>
      </c>
      <c r="I21" s="322">
        <f t="shared" si="13"/>
        <v>0</v>
      </c>
      <c r="J21" s="84">
        <f>IFERROR(J19/J20,0)</f>
        <v>0</v>
      </c>
      <c r="K21" s="322">
        <f t="shared" si="14"/>
        <v>0</v>
      </c>
      <c r="L21" s="84">
        <f>IFERROR(L19/L20,0)</f>
        <v>0</v>
      </c>
      <c r="M21" s="322">
        <f t="shared" si="15"/>
        <v>0</v>
      </c>
      <c r="O21" s="487">
        <f t="shared" si="16"/>
        <v>0</v>
      </c>
      <c r="P21" s="487">
        <f t="shared" si="17"/>
        <v>0</v>
      </c>
      <c r="Q21" s="487">
        <f t="shared" si="18"/>
        <v>0</v>
      </c>
      <c r="R21" s="487">
        <f t="shared" si="19"/>
        <v>0</v>
      </c>
      <c r="S21" s="487">
        <f t="shared" si="20"/>
        <v>0</v>
      </c>
    </row>
    <row r="22" spans="1:19" s="44" customFormat="1" x14ac:dyDescent="0.3">
      <c r="A22" s="44" t="s">
        <v>984</v>
      </c>
      <c r="C22" s="531"/>
      <c r="D22" s="531"/>
      <c r="E22" s="322">
        <f t="shared" si="11"/>
        <v>0</v>
      </c>
      <c r="F22" s="531"/>
      <c r="G22" s="322">
        <f t="shared" si="12"/>
        <v>0</v>
      </c>
      <c r="H22" s="531"/>
      <c r="I22" s="322">
        <f t="shared" si="13"/>
        <v>0</v>
      </c>
      <c r="J22" s="531"/>
      <c r="K22" s="322">
        <f t="shared" si="14"/>
        <v>0</v>
      </c>
      <c r="L22" s="531"/>
      <c r="M22" s="322">
        <f t="shared" si="15"/>
        <v>0</v>
      </c>
      <c r="O22" s="487">
        <f t="shared" si="16"/>
        <v>0</v>
      </c>
      <c r="P22" s="487">
        <f t="shared" si="17"/>
        <v>0</v>
      </c>
      <c r="Q22" s="487">
        <f t="shared" si="18"/>
        <v>0</v>
      </c>
      <c r="R22" s="487">
        <f t="shared" si="19"/>
        <v>0</v>
      </c>
      <c r="S22" s="487">
        <f t="shared" si="20"/>
        <v>0</v>
      </c>
    </row>
    <row r="23" spans="1:19" s="44" customFormat="1" x14ac:dyDescent="0.3">
      <c r="A23" s="44" t="s">
        <v>985</v>
      </c>
      <c r="C23" s="531"/>
      <c r="D23" s="531"/>
      <c r="E23" s="322">
        <f t="shared" si="11"/>
        <v>0</v>
      </c>
      <c r="F23" s="531"/>
      <c r="G23" s="322">
        <f t="shared" si="12"/>
        <v>0</v>
      </c>
      <c r="H23" s="531"/>
      <c r="I23" s="322">
        <f t="shared" si="13"/>
        <v>0</v>
      </c>
      <c r="J23" s="531"/>
      <c r="K23" s="322">
        <f t="shared" si="14"/>
        <v>0</v>
      </c>
      <c r="L23" s="531"/>
      <c r="M23" s="322">
        <f t="shared" si="15"/>
        <v>0</v>
      </c>
      <c r="O23" s="487">
        <f t="shared" si="16"/>
        <v>0</v>
      </c>
      <c r="P23" s="487">
        <f t="shared" si="17"/>
        <v>0</v>
      </c>
      <c r="Q23" s="487">
        <f t="shared" si="18"/>
        <v>0</v>
      </c>
      <c r="R23" s="487">
        <f t="shared" si="19"/>
        <v>0</v>
      </c>
      <c r="S23" s="487">
        <f t="shared" si="20"/>
        <v>0</v>
      </c>
    </row>
    <row r="24" spans="1:19" s="44" customFormat="1" x14ac:dyDescent="0.3">
      <c r="A24" s="44" t="s">
        <v>986</v>
      </c>
      <c r="C24" s="84">
        <f>IFERROR(C22/C23,0)</f>
        <v>0</v>
      </c>
      <c r="D24" s="84">
        <f>IFERROR(D22/D23,0)</f>
        <v>0</v>
      </c>
      <c r="E24" s="322">
        <f t="shared" si="11"/>
        <v>0</v>
      </c>
      <c r="F24" s="84">
        <f>IFERROR(F22/F23,0)</f>
        <v>0</v>
      </c>
      <c r="G24" s="322">
        <f t="shared" si="12"/>
        <v>0</v>
      </c>
      <c r="H24" s="84">
        <f>IFERROR(H22/H23,0)</f>
        <v>0</v>
      </c>
      <c r="I24" s="322">
        <f t="shared" si="13"/>
        <v>0</v>
      </c>
      <c r="J24" s="84">
        <f>IFERROR(J22/J23,0)</f>
        <v>0</v>
      </c>
      <c r="K24" s="322">
        <f t="shared" si="14"/>
        <v>0</v>
      </c>
      <c r="L24" s="84">
        <f>IFERROR(L22/L23,0)</f>
        <v>0</v>
      </c>
      <c r="M24" s="322">
        <f t="shared" si="15"/>
        <v>0</v>
      </c>
      <c r="O24" s="487">
        <f t="shared" si="16"/>
        <v>0</v>
      </c>
      <c r="P24" s="487">
        <f t="shared" si="17"/>
        <v>0</v>
      </c>
      <c r="Q24" s="487">
        <f t="shared" si="18"/>
        <v>0</v>
      </c>
      <c r="R24" s="487">
        <f t="shared" si="19"/>
        <v>0</v>
      </c>
      <c r="S24" s="487">
        <f t="shared" si="20"/>
        <v>0</v>
      </c>
    </row>
    <row r="26" spans="1:19" s="44" customFormat="1" x14ac:dyDescent="0.3">
      <c r="A26" s="796" t="s">
        <v>987</v>
      </c>
      <c r="B26" s="796"/>
      <c r="C26" s="796"/>
      <c r="D26" s="796"/>
      <c r="E26" s="796"/>
      <c r="F26" s="796"/>
      <c r="G26" s="796"/>
      <c r="H26" s="796"/>
      <c r="I26" s="796"/>
      <c r="J26" s="796"/>
      <c r="K26" s="565"/>
    </row>
    <row r="28" spans="1:19" s="199" customFormat="1" ht="27" x14ac:dyDescent="0.3">
      <c r="A28" s="794" t="s">
        <v>988</v>
      </c>
      <c r="B28" s="795"/>
      <c r="C28" s="264" t="str">
        <f>C18</f>
        <v>REALITE 2024</v>
      </c>
      <c r="D28" s="264" t="str">
        <f>D18</f>
        <v>REALITE 2025</v>
      </c>
      <c r="E28" s="43" t="s">
        <v>7</v>
      </c>
      <c r="F28" s="264" t="str">
        <f>F18</f>
        <v>REALITE 2026</v>
      </c>
      <c r="G28" s="43" t="s">
        <v>7</v>
      </c>
      <c r="H28" s="264" t="str">
        <f>H18</f>
        <v>REALITE 2027</v>
      </c>
      <c r="I28" s="43" t="s">
        <v>7</v>
      </c>
      <c r="J28" s="264" t="str">
        <f>J18</f>
        <v>REALITE 2028</v>
      </c>
      <c r="K28" s="43" t="s">
        <v>7</v>
      </c>
      <c r="L28" s="264" t="str">
        <f>L18</f>
        <v>REALITE 2029</v>
      </c>
      <c r="M28" s="43" t="s">
        <v>7</v>
      </c>
      <c r="O28" s="79" t="s">
        <v>766</v>
      </c>
      <c r="P28" s="79" t="s">
        <v>767</v>
      </c>
      <c r="Q28" s="79" t="s">
        <v>768</v>
      </c>
      <c r="R28" s="79" t="s">
        <v>769</v>
      </c>
      <c r="S28" s="79" t="s">
        <v>770</v>
      </c>
    </row>
    <row r="29" spans="1:19" ht="12" customHeight="1" x14ac:dyDescent="0.3">
      <c r="A29" s="782" t="s">
        <v>29</v>
      </c>
      <c r="B29" s="774"/>
      <c r="C29" s="531"/>
      <c r="D29" s="531"/>
      <c r="E29" s="322">
        <f t="shared" ref="E29:E38" si="21">+C29-D29</f>
        <v>0</v>
      </c>
      <c r="F29" s="531"/>
      <c r="G29" s="322">
        <f t="shared" ref="G29:G38" si="22">D29-F29</f>
        <v>0</v>
      </c>
      <c r="H29" s="531"/>
      <c r="I29" s="322">
        <f t="shared" ref="I29:I38" si="23">F29-H29</f>
        <v>0</v>
      </c>
      <c r="J29" s="531"/>
      <c r="K29" s="322">
        <f t="shared" ref="K29:K38" si="24">H29-J29</f>
        <v>0</v>
      </c>
      <c r="L29" s="531"/>
      <c r="M29" s="322">
        <f t="shared" ref="M29:M38" si="25">I29-L29</f>
        <v>0</v>
      </c>
      <c r="O29" s="487">
        <f>IFERROR(IF(AND(ROUND(SUM(C29:C29),0)=0,ROUND(SUM(D29:D29),0)&gt;ROUND(SUM(C29:C29),0)),"INF",(ROUND(SUM(D29:D29),0)-ROUND(SUM(C29:C29),0))/ROUND(SUM(C29:C29),0)),0)</f>
        <v>0</v>
      </c>
      <c r="P29" s="487">
        <f>IFERROR(IF(AND(ROUND(SUM(D29:D29),0)=0,ROUND(SUM(F29:F29),0)&gt;ROUND(SUM(D29:D29),0)),"INF",(ROUND(SUM(F29:F29),0)-ROUND(SUM(D29:D29),0))/ROUND(SUM(D29:D29),0)),0)</f>
        <v>0</v>
      </c>
      <c r="Q29" s="487">
        <f>IFERROR(IF(AND(ROUND(SUM(F29:F29),0)=0,ROUND(SUM(H29:H29),0)&gt;ROUND(SUM(F29:F29),0)),"INF",(ROUND(SUM(H29:H29),0)-ROUND(SUM(F29:F29),0))/ROUND(SUM(F29:F29),0)),0)</f>
        <v>0</v>
      </c>
      <c r="R29" s="487">
        <f>IFERROR(IF(AND(ROUND(SUM(H29:H29),0)=0,ROUND(SUM(J29:J29),0)&gt;ROUND(SUM(H29:H29),0)),"INF",(ROUND(SUM(J29:J29),0)-ROUND(SUM(H29:H29),0))/ROUND(SUM(H29:H29),0)),0)</f>
        <v>0</v>
      </c>
      <c r="S29" s="487">
        <f>IFERROR(IF(AND(ROUND(SUM(J29:J29),0)=0,ROUND(SUM(L29:L29),0)&gt;ROUND(SUM(J29:J29),0)),"INF",(ROUND(SUM(L29:L29),0)-ROUND(SUM(J29:J29),0))/ROUND(SUM(J29:J29),0)),0)</f>
        <v>0</v>
      </c>
    </row>
    <row r="30" spans="1:19" ht="12" customHeight="1" x14ac:dyDescent="0.3">
      <c r="A30" s="782" t="s">
        <v>62</v>
      </c>
      <c r="B30" s="774"/>
      <c r="C30" s="531"/>
      <c r="D30" s="531"/>
      <c r="E30" s="322">
        <f t="shared" si="21"/>
        <v>0</v>
      </c>
      <c r="F30" s="531"/>
      <c r="G30" s="322">
        <f t="shared" si="22"/>
        <v>0</v>
      </c>
      <c r="H30" s="531"/>
      <c r="I30" s="322">
        <f t="shared" si="23"/>
        <v>0</v>
      </c>
      <c r="J30" s="531"/>
      <c r="K30" s="322">
        <f t="shared" si="24"/>
        <v>0</v>
      </c>
      <c r="L30" s="531"/>
      <c r="M30" s="322">
        <f t="shared" si="25"/>
        <v>0</v>
      </c>
      <c r="O30" s="487">
        <f t="shared" ref="O30:O34" si="26">IFERROR(IF(AND(ROUND(SUM(C30:C30),0)=0,ROUND(SUM(D30:D30),0)&gt;ROUND(SUM(C30:C30),0)),"INF",(ROUND(SUM(D30:D30),0)-ROUND(SUM(C30:C30),0))/ROUND(SUM(C30:C30),0)),0)</f>
        <v>0</v>
      </c>
      <c r="P30" s="487">
        <f t="shared" ref="P30:P38" si="27">IFERROR(IF(AND(ROUND(SUM(D30:D30),0)=0,ROUND(SUM(F30:F30),0)&gt;ROUND(SUM(D30:D30),0)),"INF",(ROUND(SUM(F30:F30),0)-ROUND(SUM(D30:D30),0))/ROUND(SUM(D30:D30),0)),0)</f>
        <v>0</v>
      </c>
      <c r="Q30" s="487">
        <f t="shared" ref="Q30:Q38" si="28">IFERROR(IF(AND(ROUND(SUM(F30:F30),0)=0,ROUND(SUM(H30:H30),0)&gt;ROUND(SUM(F30:F30),0)),"INF",(ROUND(SUM(H30:H30),0)-ROUND(SUM(F30:F30),0))/ROUND(SUM(F30:F30),0)),0)</f>
        <v>0</v>
      </c>
      <c r="R30" s="487">
        <f t="shared" ref="R30:R38" si="29">IFERROR(IF(AND(ROUND(SUM(H30:H30),0)=0,ROUND(SUM(J30:J30),0)&gt;ROUND(SUM(H30:H30),0)),"INF",(ROUND(SUM(J30:J30),0)-ROUND(SUM(H30:H30),0))/ROUND(SUM(H30:H30),0)),0)</f>
        <v>0</v>
      </c>
      <c r="S30" s="487">
        <f t="shared" ref="S30:S38" si="30">IFERROR(IF(AND(ROUND(SUM(J30:J30),0)=0,ROUND(SUM(L30:L30),0)&gt;ROUND(SUM(J30:J30),0)),"INF",(ROUND(SUM(L30:L30),0)-ROUND(SUM(J30:J30),0))/ROUND(SUM(J30:J30),0)),0)</f>
        <v>0</v>
      </c>
    </row>
    <row r="31" spans="1:19" ht="12" customHeight="1" x14ac:dyDescent="0.3">
      <c r="A31" s="782" t="s">
        <v>63</v>
      </c>
      <c r="B31" s="774"/>
      <c r="C31" s="531"/>
      <c r="D31" s="531"/>
      <c r="E31" s="322">
        <f t="shared" si="21"/>
        <v>0</v>
      </c>
      <c r="F31" s="531"/>
      <c r="G31" s="322">
        <f t="shared" si="22"/>
        <v>0</v>
      </c>
      <c r="H31" s="531"/>
      <c r="I31" s="322">
        <f t="shared" si="23"/>
        <v>0</v>
      </c>
      <c r="J31" s="531"/>
      <c r="K31" s="322">
        <f t="shared" si="24"/>
        <v>0</v>
      </c>
      <c r="L31" s="531"/>
      <c r="M31" s="322">
        <f t="shared" si="25"/>
        <v>0</v>
      </c>
      <c r="O31" s="487">
        <f t="shared" si="26"/>
        <v>0</v>
      </c>
      <c r="P31" s="487">
        <f t="shared" si="27"/>
        <v>0</v>
      </c>
      <c r="Q31" s="487">
        <f t="shared" si="28"/>
        <v>0</v>
      </c>
      <c r="R31" s="487">
        <f t="shared" si="29"/>
        <v>0</v>
      </c>
      <c r="S31" s="487">
        <f t="shared" si="30"/>
        <v>0</v>
      </c>
    </row>
    <row r="32" spans="1:19" ht="12" customHeight="1" x14ac:dyDescent="0.3">
      <c r="A32" s="782" t="s">
        <v>64</v>
      </c>
      <c r="B32" s="774"/>
      <c r="C32" s="531"/>
      <c r="D32" s="531"/>
      <c r="E32" s="322">
        <f t="shared" si="21"/>
        <v>0</v>
      </c>
      <c r="F32" s="531"/>
      <c r="G32" s="322">
        <f t="shared" si="22"/>
        <v>0</v>
      </c>
      <c r="H32" s="531"/>
      <c r="I32" s="322">
        <f t="shared" si="23"/>
        <v>0</v>
      </c>
      <c r="J32" s="531"/>
      <c r="K32" s="322">
        <f t="shared" si="24"/>
        <v>0</v>
      </c>
      <c r="L32" s="531"/>
      <c r="M32" s="322">
        <f t="shared" si="25"/>
        <v>0</v>
      </c>
      <c r="O32" s="487">
        <f t="shared" si="26"/>
        <v>0</v>
      </c>
      <c r="P32" s="487">
        <f t="shared" si="27"/>
        <v>0</v>
      </c>
      <c r="Q32" s="487">
        <f t="shared" si="28"/>
        <v>0</v>
      </c>
      <c r="R32" s="487">
        <f t="shared" si="29"/>
        <v>0</v>
      </c>
      <c r="S32" s="487">
        <f t="shared" si="30"/>
        <v>0</v>
      </c>
    </row>
    <row r="33" spans="1:19" ht="12" customHeight="1" x14ac:dyDescent="0.3">
      <c r="A33" s="782" t="s">
        <v>65</v>
      </c>
      <c r="B33" s="774"/>
      <c r="C33" s="531"/>
      <c r="D33" s="531"/>
      <c r="E33" s="322">
        <f t="shared" si="21"/>
        <v>0</v>
      </c>
      <c r="F33" s="531"/>
      <c r="G33" s="322">
        <f t="shared" si="22"/>
        <v>0</v>
      </c>
      <c r="H33" s="531"/>
      <c r="I33" s="322">
        <f t="shared" si="23"/>
        <v>0</v>
      </c>
      <c r="J33" s="531"/>
      <c r="K33" s="322">
        <f t="shared" si="24"/>
        <v>0</v>
      </c>
      <c r="L33" s="531"/>
      <c r="M33" s="322">
        <f t="shared" si="25"/>
        <v>0</v>
      </c>
      <c r="O33" s="487">
        <f t="shared" si="26"/>
        <v>0</v>
      </c>
      <c r="P33" s="487">
        <f t="shared" si="27"/>
        <v>0</v>
      </c>
      <c r="Q33" s="487">
        <f t="shared" si="28"/>
        <v>0</v>
      </c>
      <c r="R33" s="487">
        <f t="shared" si="29"/>
        <v>0</v>
      </c>
      <c r="S33" s="487">
        <f t="shared" si="30"/>
        <v>0</v>
      </c>
    </row>
    <row r="34" spans="1:19" ht="12" customHeight="1" x14ac:dyDescent="0.3">
      <c r="A34" s="782" t="s">
        <v>238</v>
      </c>
      <c r="B34" s="774"/>
      <c r="C34" s="531"/>
      <c r="D34" s="531"/>
      <c r="E34" s="322">
        <f t="shared" si="21"/>
        <v>0</v>
      </c>
      <c r="F34" s="531"/>
      <c r="G34" s="322">
        <f t="shared" si="22"/>
        <v>0</v>
      </c>
      <c r="H34" s="531"/>
      <c r="I34" s="322">
        <f t="shared" si="23"/>
        <v>0</v>
      </c>
      <c r="J34" s="531"/>
      <c r="K34" s="322">
        <f t="shared" si="24"/>
        <v>0</v>
      </c>
      <c r="L34" s="531"/>
      <c r="M34" s="322">
        <f t="shared" si="25"/>
        <v>0</v>
      </c>
      <c r="O34" s="487">
        <f t="shared" si="26"/>
        <v>0</v>
      </c>
      <c r="P34" s="487">
        <f t="shared" si="27"/>
        <v>0</v>
      </c>
      <c r="Q34" s="487">
        <f t="shared" si="28"/>
        <v>0</v>
      </c>
      <c r="R34" s="487">
        <f t="shared" si="29"/>
        <v>0</v>
      </c>
      <c r="S34" s="487">
        <f t="shared" si="30"/>
        <v>0</v>
      </c>
    </row>
    <row r="35" spans="1:19" ht="12" customHeight="1" x14ac:dyDescent="0.3">
      <c r="A35" s="782" t="s">
        <v>239</v>
      </c>
      <c r="B35" s="774"/>
      <c r="C35" s="531"/>
      <c r="D35" s="531"/>
      <c r="E35" s="322">
        <f t="shared" si="21"/>
        <v>0</v>
      </c>
      <c r="F35" s="531"/>
      <c r="G35" s="322">
        <f t="shared" si="22"/>
        <v>0</v>
      </c>
      <c r="H35" s="531"/>
      <c r="I35" s="322">
        <f t="shared" si="23"/>
        <v>0</v>
      </c>
      <c r="J35" s="531"/>
      <c r="K35" s="322">
        <f t="shared" si="24"/>
        <v>0</v>
      </c>
      <c r="L35" s="531"/>
      <c r="M35" s="322">
        <f t="shared" si="25"/>
        <v>0</v>
      </c>
      <c r="O35" s="487">
        <f t="shared" ref="O35:O38" si="31">IFERROR(IF(AND(ROUND(SUM(C35:C35),0)=0,ROUND(SUM(D35:D35),0)&gt;ROUND(SUM(C35:C35),0)),"INF",(ROUND(SUM(D35:D35),0)-ROUND(SUM(C35:C35),0))/ROUND(SUM(C35:C35),0)),0)</f>
        <v>0</v>
      </c>
      <c r="P35" s="487">
        <f t="shared" si="27"/>
        <v>0</v>
      </c>
      <c r="Q35" s="487">
        <f t="shared" si="28"/>
        <v>0</v>
      </c>
      <c r="R35" s="487">
        <f t="shared" si="29"/>
        <v>0</v>
      </c>
      <c r="S35" s="487">
        <f t="shared" si="30"/>
        <v>0</v>
      </c>
    </row>
    <row r="36" spans="1:19" ht="12" customHeight="1" x14ac:dyDescent="0.3">
      <c r="A36" s="782" t="s">
        <v>240</v>
      </c>
      <c r="B36" s="774"/>
      <c r="C36" s="531"/>
      <c r="D36" s="531"/>
      <c r="E36" s="322">
        <f t="shared" si="21"/>
        <v>0</v>
      </c>
      <c r="F36" s="531"/>
      <c r="G36" s="322">
        <f t="shared" si="22"/>
        <v>0</v>
      </c>
      <c r="H36" s="531"/>
      <c r="I36" s="322">
        <f t="shared" si="23"/>
        <v>0</v>
      </c>
      <c r="J36" s="531"/>
      <c r="K36" s="322">
        <f t="shared" si="24"/>
        <v>0</v>
      </c>
      <c r="L36" s="531"/>
      <c r="M36" s="322">
        <f t="shared" si="25"/>
        <v>0</v>
      </c>
      <c r="O36" s="487">
        <f t="shared" si="31"/>
        <v>0</v>
      </c>
      <c r="P36" s="487">
        <f t="shared" si="27"/>
        <v>0</v>
      </c>
      <c r="Q36" s="487">
        <f t="shared" si="28"/>
        <v>0</v>
      </c>
      <c r="R36" s="487">
        <f t="shared" si="29"/>
        <v>0</v>
      </c>
      <c r="S36" s="487">
        <f t="shared" si="30"/>
        <v>0</v>
      </c>
    </row>
    <row r="37" spans="1:19" ht="12" customHeight="1" x14ac:dyDescent="0.3">
      <c r="A37" s="782" t="s">
        <v>241</v>
      </c>
      <c r="B37" s="774"/>
      <c r="C37" s="531"/>
      <c r="D37" s="531"/>
      <c r="E37" s="322">
        <f t="shared" si="21"/>
        <v>0</v>
      </c>
      <c r="F37" s="531"/>
      <c r="G37" s="322">
        <f t="shared" si="22"/>
        <v>0</v>
      </c>
      <c r="H37" s="531"/>
      <c r="I37" s="322">
        <f t="shared" si="23"/>
        <v>0</v>
      </c>
      <c r="J37" s="531"/>
      <c r="K37" s="322">
        <f t="shared" si="24"/>
        <v>0</v>
      </c>
      <c r="L37" s="531"/>
      <c r="M37" s="322">
        <f t="shared" si="25"/>
        <v>0</v>
      </c>
      <c r="O37" s="487">
        <f t="shared" si="31"/>
        <v>0</v>
      </c>
      <c r="P37" s="487">
        <f t="shared" si="27"/>
        <v>0</v>
      </c>
      <c r="Q37" s="487">
        <f t="shared" si="28"/>
        <v>0</v>
      </c>
      <c r="R37" s="487">
        <f t="shared" si="29"/>
        <v>0</v>
      </c>
      <c r="S37" s="487">
        <f t="shared" si="30"/>
        <v>0</v>
      </c>
    </row>
    <row r="38" spans="1:19" ht="12" customHeight="1" x14ac:dyDescent="0.3">
      <c r="A38" s="782" t="s">
        <v>242</v>
      </c>
      <c r="B38" s="774"/>
      <c r="C38" s="531"/>
      <c r="D38" s="531"/>
      <c r="E38" s="322">
        <f t="shared" si="21"/>
        <v>0</v>
      </c>
      <c r="F38" s="531"/>
      <c r="G38" s="322">
        <f t="shared" si="22"/>
        <v>0</v>
      </c>
      <c r="H38" s="531"/>
      <c r="I38" s="322">
        <f t="shared" si="23"/>
        <v>0</v>
      </c>
      <c r="J38" s="531"/>
      <c r="K38" s="322">
        <f t="shared" si="24"/>
        <v>0</v>
      </c>
      <c r="L38" s="531"/>
      <c r="M38" s="322">
        <f t="shared" si="25"/>
        <v>0</v>
      </c>
      <c r="O38" s="487">
        <f t="shared" si="31"/>
        <v>0</v>
      </c>
      <c r="P38" s="487">
        <f t="shared" si="27"/>
        <v>0</v>
      </c>
      <c r="Q38" s="487">
        <f t="shared" si="28"/>
        <v>0</v>
      </c>
      <c r="R38" s="487">
        <f t="shared" si="29"/>
        <v>0</v>
      </c>
      <c r="S38" s="487">
        <f t="shared" si="30"/>
        <v>0</v>
      </c>
    </row>
    <row r="39" spans="1:19" s="44" customFormat="1" x14ac:dyDescent="0.3">
      <c r="A39" s="776" t="s">
        <v>14</v>
      </c>
      <c r="B39" s="777"/>
      <c r="C39" s="532">
        <f>SUM(C29:C38)</f>
        <v>0</v>
      </c>
      <c r="D39" s="532">
        <f t="shared" ref="D39:M39" si="32">SUM(D29:D38)</f>
        <v>0</v>
      </c>
      <c r="E39" s="532">
        <f t="shared" si="32"/>
        <v>0</v>
      </c>
      <c r="F39" s="532">
        <f t="shared" si="32"/>
        <v>0</v>
      </c>
      <c r="G39" s="532">
        <f t="shared" si="32"/>
        <v>0</v>
      </c>
      <c r="H39" s="532">
        <f t="shared" si="32"/>
        <v>0</v>
      </c>
      <c r="I39" s="532">
        <f t="shared" si="32"/>
        <v>0</v>
      </c>
      <c r="J39" s="532">
        <f t="shared" si="32"/>
        <v>0</v>
      </c>
      <c r="K39" s="532">
        <f t="shared" si="32"/>
        <v>0</v>
      </c>
      <c r="L39" s="532">
        <f t="shared" si="32"/>
        <v>0</v>
      </c>
      <c r="M39" s="532">
        <f t="shared" si="32"/>
        <v>0</v>
      </c>
    </row>
  </sheetData>
  <mergeCells count="24">
    <mergeCell ref="A26:J26"/>
    <mergeCell ref="A3:L3"/>
    <mergeCell ref="A5:L5"/>
    <mergeCell ref="O6:S6"/>
    <mergeCell ref="A8:B8"/>
    <mergeCell ref="A9:B9"/>
    <mergeCell ref="A10:B10"/>
    <mergeCell ref="A11:B11"/>
    <mergeCell ref="A12:B12"/>
    <mergeCell ref="A13:B13"/>
    <mergeCell ref="A14:B14"/>
    <mergeCell ref="A16:J16"/>
    <mergeCell ref="A39:B39"/>
    <mergeCell ref="A28:B28"/>
    <mergeCell ref="A29:B29"/>
    <mergeCell ref="A30:B30"/>
    <mergeCell ref="A31:B31"/>
    <mergeCell ref="A32:B32"/>
    <mergeCell ref="A33:B33"/>
    <mergeCell ref="A34:B34"/>
    <mergeCell ref="A35:B35"/>
    <mergeCell ref="A36:B36"/>
    <mergeCell ref="A37:B37"/>
    <mergeCell ref="A38:B38"/>
  </mergeCells>
  <conditionalFormatting sqref="A29:A38">
    <cfRule type="containsText" dxfId="150" priority="25" operator="containsText" text="ntitulé">
      <formula>NOT(ISERROR(SEARCH("ntitulé",A29)))</formula>
    </cfRule>
    <cfRule type="containsBlanks" dxfId="149" priority="26">
      <formula>LEN(TRIM(A29))=0</formula>
    </cfRule>
  </conditionalFormatting>
  <conditionalFormatting sqref="A29:B38">
    <cfRule type="containsText" dxfId="148" priority="24" operator="containsText" text="libre">
      <formula>NOT(ISERROR(SEARCH("libre",A29)))</formula>
    </cfRule>
  </conditionalFormatting>
  <conditionalFormatting sqref="A29:B38">
    <cfRule type="containsText" dxfId="147" priority="23" operator="containsText" text="détailler">
      <formula>NOT(ISERROR(SEARCH("détailler",A29)))</formula>
    </cfRule>
  </conditionalFormatting>
  <conditionalFormatting sqref="C29:D38 F29:F38 H29:H38 J29:J38">
    <cfRule type="containsText" dxfId="146" priority="21" operator="containsText" text="ntitulé">
      <formula>NOT(ISERROR(SEARCH("ntitulé",C29)))</formula>
    </cfRule>
    <cfRule type="containsBlanks" dxfId="145" priority="22">
      <formula>LEN(TRIM(C29))=0</formula>
    </cfRule>
  </conditionalFormatting>
  <conditionalFormatting sqref="C29:D38 F29:F38 H29:H38 J29:J38">
    <cfRule type="containsText" dxfId="144" priority="20" operator="containsText" text="libre">
      <formula>NOT(ISERROR(SEARCH("libre",C29)))</formula>
    </cfRule>
  </conditionalFormatting>
  <conditionalFormatting sqref="C20:D20 F20 H20 J20 L20">
    <cfRule type="containsText" dxfId="143" priority="18" operator="containsText" text="ntitulé">
      <formula>NOT(ISERROR(SEARCH("ntitulé",C20)))</formula>
    </cfRule>
    <cfRule type="containsBlanks" dxfId="142" priority="19">
      <formula>LEN(TRIM(C20))=0</formula>
    </cfRule>
  </conditionalFormatting>
  <conditionalFormatting sqref="C20:D20 F20 H20 J20 L20">
    <cfRule type="containsText" dxfId="141" priority="17" operator="containsText" text="libre">
      <formula>NOT(ISERROR(SEARCH("libre",C20)))</formula>
    </cfRule>
  </conditionalFormatting>
  <conditionalFormatting sqref="C23:D23 F23 H23 J23 L23">
    <cfRule type="containsText" dxfId="140" priority="15" operator="containsText" text="ntitulé">
      <formula>NOT(ISERROR(SEARCH("ntitulé",C23)))</formula>
    </cfRule>
    <cfRule type="containsBlanks" dxfId="139" priority="16">
      <formula>LEN(TRIM(C23))=0</formula>
    </cfRule>
  </conditionalFormatting>
  <conditionalFormatting sqref="C23:D23 F23 H23 J23 L23">
    <cfRule type="containsText" dxfId="138" priority="14" operator="containsText" text="libre">
      <formula>NOT(ISERROR(SEARCH("libre",C23)))</formula>
    </cfRule>
  </conditionalFormatting>
  <conditionalFormatting sqref="L29:L38">
    <cfRule type="containsText" dxfId="137" priority="12" operator="containsText" text="ntitulé">
      <formula>NOT(ISERROR(SEARCH("ntitulé",L29)))</formula>
    </cfRule>
    <cfRule type="containsBlanks" dxfId="136" priority="13">
      <formula>LEN(TRIM(L29))=0</formula>
    </cfRule>
  </conditionalFormatting>
  <conditionalFormatting sqref="L29:L38">
    <cfRule type="containsText" dxfId="135" priority="11" operator="containsText" text="libre">
      <formula>NOT(ISERROR(SEARCH("libre",L29)))</formula>
    </cfRule>
  </conditionalFormatting>
  <conditionalFormatting sqref="O8:S13">
    <cfRule type="cellIs" dxfId="134" priority="10" operator="greaterThan">
      <formula>0.1</formula>
    </cfRule>
  </conditionalFormatting>
  <conditionalFormatting sqref="C19:D19 F19 H19 J19 L19">
    <cfRule type="containsText" dxfId="133" priority="8" operator="containsText" text="ntitulé">
      <formula>NOT(ISERROR(SEARCH("ntitulé",C19)))</formula>
    </cfRule>
    <cfRule type="containsBlanks" dxfId="132" priority="9">
      <formula>LEN(TRIM(C19))=0</formula>
    </cfRule>
  </conditionalFormatting>
  <conditionalFormatting sqref="C19:D19 F19 H19 J19 L19">
    <cfRule type="containsText" dxfId="131" priority="7" operator="containsText" text="libre">
      <formula>NOT(ISERROR(SEARCH("libre",C19)))</formula>
    </cfRule>
  </conditionalFormatting>
  <conditionalFormatting sqref="C22:D22 F22 H22 J22 L22">
    <cfRule type="containsText" dxfId="130" priority="5" operator="containsText" text="ntitulé">
      <formula>NOT(ISERROR(SEARCH("ntitulé",C22)))</formula>
    </cfRule>
    <cfRule type="containsBlanks" dxfId="129" priority="6">
      <formula>LEN(TRIM(C22))=0</formula>
    </cfRule>
  </conditionalFormatting>
  <conditionalFormatting sqref="C22:D22 F22 H22 J22 L22">
    <cfRule type="containsText" dxfId="128" priority="4" operator="containsText" text="libre">
      <formula>NOT(ISERROR(SEARCH("libre",C22)))</formula>
    </cfRule>
  </conditionalFormatting>
  <conditionalFormatting sqref="O19:S24">
    <cfRule type="cellIs" dxfId="127" priority="3" operator="greaterThan">
      <formula>0.1</formula>
    </cfRule>
  </conditionalFormatting>
  <conditionalFormatting sqref="O29:S38">
    <cfRule type="cellIs" dxfId="126" priority="2" operator="greaterThan">
      <formula>0.1</formula>
    </cfRule>
  </conditionalFormatting>
  <conditionalFormatting sqref="O8:S13 O19:S24 O29:S38">
    <cfRule type="cellIs" dxfId="125" priority="1" operator="greaterThan">
      <formula>0.1</formula>
    </cfRule>
  </conditionalFormatting>
  <hyperlinks>
    <hyperlink ref="A1" location="TAB00!A1" display="TAB00!A1" xr:uid="{B907C712-441F-4B6D-95E8-16CABAFFDD5C}"/>
  </hyperlinks>
  <pageMargins left="0.7" right="0.7" top="0.75" bottom="0.75" header="0.3" footer="0.3"/>
  <pageSetup paperSize="9" scale="51"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4A1EC-76E1-4E88-8F8B-A10B6C672488}">
  <sheetPr published="0">
    <pageSetUpPr fitToPage="1"/>
  </sheetPr>
  <dimension ref="A1:S32"/>
  <sheetViews>
    <sheetView zoomScaleNormal="100" workbookViewId="0">
      <selection activeCell="C8" sqref="C8:S8"/>
    </sheetView>
  </sheetViews>
  <sheetFormatPr baseColWidth="10" defaultColWidth="9.1640625" defaultRowHeight="13.5" x14ac:dyDescent="0.3"/>
  <cols>
    <col min="1" max="1" width="11.6640625" style="83" customWidth="1"/>
    <col min="2" max="2" width="36.1640625" style="2" customWidth="1"/>
    <col min="3" max="3" width="17.6640625" style="2" customWidth="1"/>
    <col min="4" max="5" width="18.5" style="2" customWidth="1"/>
    <col min="6" max="7" width="18.1640625" style="2" customWidth="1"/>
    <col min="8" max="9" width="18.5" style="2" customWidth="1"/>
    <col min="10" max="12" width="18.5" style="83" customWidth="1"/>
    <col min="13" max="13" width="18.5" style="2" customWidth="1"/>
    <col min="14" max="14" width="9.1640625" style="2"/>
    <col min="15" max="19" width="6.33203125" style="2" bestFit="1" customWidth="1"/>
    <col min="20" max="16384" width="9.1640625" style="2"/>
  </cols>
  <sheetData>
    <row r="1" spans="1:19" ht="15" x14ac:dyDescent="0.3">
      <c r="A1" s="525" t="s">
        <v>33</v>
      </c>
      <c r="J1" s="2"/>
      <c r="K1" s="2"/>
      <c r="L1" s="2"/>
    </row>
    <row r="2" spans="1:19" x14ac:dyDescent="0.3">
      <c r="A2" s="2"/>
      <c r="J2" s="2"/>
      <c r="K2" s="2"/>
      <c r="L2" s="2"/>
    </row>
    <row r="3" spans="1:19" ht="21" x14ac:dyDescent="0.3">
      <c r="A3" s="734" t="str">
        <f>TAB00!B75&amp;" : "&amp;TAB00!C75</f>
        <v>TAB4.1.1.5 : Détail des "autres charges d'exploitation"</v>
      </c>
      <c r="B3" s="734"/>
      <c r="C3" s="734"/>
      <c r="D3" s="734"/>
      <c r="E3" s="734"/>
      <c r="F3" s="734"/>
      <c r="G3" s="734"/>
      <c r="H3" s="734"/>
      <c r="I3" s="734"/>
      <c r="J3" s="734"/>
      <c r="K3" s="734"/>
      <c r="L3" s="734"/>
      <c r="M3" s="734"/>
      <c r="N3" s="734"/>
      <c r="O3" s="734"/>
      <c r="P3" s="734"/>
      <c r="Q3" s="734"/>
      <c r="R3" s="734"/>
      <c r="S3" s="734"/>
    </row>
    <row r="4" spans="1:19" ht="16.5" x14ac:dyDescent="0.3">
      <c r="A4" s="526"/>
      <c r="B4" s="527"/>
      <c r="C4" s="527"/>
      <c r="D4" s="527"/>
      <c r="E4" s="527"/>
      <c r="F4" s="527"/>
      <c r="G4" s="527"/>
      <c r="H4" s="527"/>
      <c r="I4" s="527"/>
    </row>
    <row r="5" spans="1:19" s="44" customFormat="1" x14ac:dyDescent="0.3">
      <c r="A5" s="775" t="s">
        <v>989</v>
      </c>
      <c r="B5" s="775"/>
      <c r="C5" s="775"/>
      <c r="D5" s="775"/>
      <c r="E5" s="775"/>
      <c r="F5" s="775"/>
      <c r="G5" s="775"/>
      <c r="H5" s="775"/>
      <c r="I5" s="775"/>
      <c r="J5" s="775"/>
      <c r="K5" s="775"/>
      <c r="L5" s="775"/>
      <c r="M5" s="775"/>
      <c r="N5" s="775"/>
      <c r="O5" s="775"/>
      <c r="P5" s="775"/>
      <c r="Q5" s="775"/>
      <c r="R5" s="775"/>
      <c r="S5" s="775"/>
    </row>
    <row r="6" spans="1:19" s="44" customFormat="1" x14ac:dyDescent="0.3">
      <c r="A6" s="528"/>
      <c r="B6" s="529"/>
      <c r="C6" s="529"/>
      <c r="D6" s="529"/>
      <c r="E6" s="529"/>
      <c r="F6" s="529"/>
      <c r="G6" s="529"/>
      <c r="H6" s="529"/>
      <c r="I6" s="529"/>
      <c r="J6" s="74"/>
      <c r="K6" s="74"/>
      <c r="L6" s="74"/>
    </row>
    <row r="7" spans="1:19" s="44" customFormat="1" ht="13.5" customHeight="1" x14ac:dyDescent="0.3">
      <c r="A7" s="74"/>
      <c r="O7" s="741" t="s">
        <v>668</v>
      </c>
      <c r="P7" s="742"/>
      <c r="Q7" s="742"/>
      <c r="R7" s="742"/>
      <c r="S7" s="742"/>
    </row>
    <row r="8" spans="1:19" s="44" customFormat="1" ht="27" x14ac:dyDescent="0.3">
      <c r="A8" s="74"/>
      <c r="C8" s="43" t="s">
        <v>703</v>
      </c>
      <c r="D8" s="43" t="s">
        <v>704</v>
      </c>
      <c r="E8" s="43" t="s">
        <v>7</v>
      </c>
      <c r="F8" s="43" t="s">
        <v>705</v>
      </c>
      <c r="G8" s="43" t="s">
        <v>7</v>
      </c>
      <c r="H8" s="43" t="s">
        <v>706</v>
      </c>
      <c r="I8" s="43" t="s">
        <v>7</v>
      </c>
      <c r="J8" s="43" t="s">
        <v>707</v>
      </c>
      <c r="K8" s="43" t="s">
        <v>7</v>
      </c>
      <c r="L8" s="43" t="s">
        <v>1032</v>
      </c>
      <c r="M8" s="43" t="s">
        <v>7</v>
      </c>
      <c r="N8" s="199"/>
      <c r="O8" s="79" t="s">
        <v>767</v>
      </c>
      <c r="P8" s="79" t="s">
        <v>768</v>
      </c>
      <c r="Q8" s="79" t="s">
        <v>769</v>
      </c>
      <c r="R8" s="79" t="s">
        <v>770</v>
      </c>
      <c r="S8" s="79" t="s">
        <v>1258</v>
      </c>
    </row>
    <row r="9" spans="1:19" s="44" customFormat="1" ht="13.5" customHeight="1" x14ac:dyDescent="0.3">
      <c r="A9" s="773" t="s">
        <v>849</v>
      </c>
      <c r="B9" s="774"/>
      <c r="C9" s="530"/>
      <c r="D9" s="530"/>
      <c r="E9" s="322">
        <f>+C9-D9</f>
        <v>0</v>
      </c>
      <c r="F9" s="530"/>
      <c r="G9" s="322">
        <f>D9-F9</f>
        <v>0</v>
      </c>
      <c r="H9" s="530"/>
      <c r="I9" s="322">
        <f>F9-H9</f>
        <v>0</v>
      </c>
      <c r="J9" s="530"/>
      <c r="K9" s="322">
        <f>H9-J9</f>
        <v>0</v>
      </c>
      <c r="L9" s="530"/>
      <c r="M9" s="322">
        <f>J9-L9</f>
        <v>0</v>
      </c>
      <c r="O9" s="487">
        <f>IFERROR(IF(AND(ROUND(SUM(C9:C9),0)=0,ROUND(SUM(D9:D9),0)&gt;ROUND(SUM(C9:C9),0)),"INF",(ROUND(SUM(D9:D9),0)-ROUND(SUM(C9:C9),0))/ROUND(SUM(C9:C9),0)),0)</f>
        <v>0</v>
      </c>
      <c r="P9" s="487">
        <f>IFERROR(IF(AND(ROUND(SUM(D9:D9),0)=0,ROUND(SUM(F9:F9),0)&gt;ROUND(SUM(D9:D9),0)),"INF",(ROUND(SUM(F9:F9),0)-ROUND(SUM(D9:D9),0))/ROUND(SUM(D9:D9),0)),0)</f>
        <v>0</v>
      </c>
      <c r="Q9" s="487">
        <f>IFERROR(IF(AND(ROUND(SUM(F9:F9),0)=0,ROUND(SUM(H9:H9),0)&gt;ROUND(SUM(F9:F9),0)),"INF",(ROUND(SUM(H9:H9),0)-ROUND(SUM(F9:F9),0))/ROUND(SUM(F9:F9),0)),0)</f>
        <v>0</v>
      </c>
      <c r="R9" s="487">
        <f>IFERROR(IF(AND(ROUND(SUM(H9:H9),0)=0,ROUND(SUM(J9:J9),0)&gt;ROUND(SUM(H9:H9),0)),"INF",(ROUND(SUM(J9:J9),0)-ROUND(SUM(H9:H9),0))/ROUND(SUM(H9:H9),0)),0)</f>
        <v>0</v>
      </c>
      <c r="S9" s="487">
        <f>IFERROR(IF(AND(ROUND(SUM(J9:J9),0)=0,ROUND(SUM(L9:L9),0)&gt;ROUND(SUM(J9:J9),0)),"INF",(ROUND(SUM(L9:L9),0)-ROUND(SUM(J9:J9),0))/ROUND(SUM(J9:J9),0)),0)</f>
        <v>0</v>
      </c>
    </row>
    <row r="10" spans="1:19" s="44" customFormat="1" ht="13.5" customHeight="1" x14ac:dyDescent="0.3">
      <c r="A10" s="773" t="s">
        <v>849</v>
      </c>
      <c r="B10" s="774"/>
      <c r="C10" s="531"/>
      <c r="D10" s="531"/>
      <c r="E10" s="322">
        <f t="shared" ref="E10:E27" si="0">+C10-D10</f>
        <v>0</v>
      </c>
      <c r="F10" s="531"/>
      <c r="G10" s="322">
        <f t="shared" ref="G10:G27" si="1">D10-F10</f>
        <v>0</v>
      </c>
      <c r="H10" s="531"/>
      <c r="I10" s="322">
        <f t="shared" ref="I10:I27" si="2">F10-H10</f>
        <v>0</v>
      </c>
      <c r="J10" s="531"/>
      <c r="K10" s="322">
        <f t="shared" ref="K10:K27" si="3">H10-J10</f>
        <v>0</v>
      </c>
      <c r="L10" s="531"/>
      <c r="M10" s="322">
        <f t="shared" ref="M10:M27" si="4">J10-L10</f>
        <v>0</v>
      </c>
      <c r="O10" s="487">
        <f t="shared" ref="O10:O27" si="5">IFERROR(IF(AND(ROUND(SUM(C10:C10),0)=0,ROUND(SUM(D10:D10),0)&gt;ROUND(SUM(C10:C10),0)),"INF",(ROUND(SUM(D10:D10),0)-ROUND(SUM(C10:C10),0))/ROUND(SUM(C10:C10),0)),0)</f>
        <v>0</v>
      </c>
      <c r="P10" s="487">
        <f t="shared" ref="P10:P27" si="6">IFERROR(IF(AND(ROUND(SUM(D10:D10),0)=0,ROUND(SUM(F10:F10),0)&gt;ROUND(SUM(D10:D10),0)),"INF",(ROUND(SUM(F10:F10),0)-ROUND(SUM(D10:D10),0))/ROUND(SUM(D10:D10),0)),0)</f>
        <v>0</v>
      </c>
      <c r="Q10" s="487">
        <f t="shared" ref="Q10:Q27" si="7">IFERROR(IF(AND(ROUND(SUM(F10:F10),0)=0,ROUND(SUM(H10:H10),0)&gt;ROUND(SUM(F10:F10),0)),"INF",(ROUND(SUM(H10:H10),0)-ROUND(SUM(F10:F10),0))/ROUND(SUM(F10:F10),0)),0)</f>
        <v>0</v>
      </c>
      <c r="R10" s="487">
        <f t="shared" ref="R10:R27" si="8">IFERROR(IF(AND(ROUND(SUM(H10:H10),0)=0,ROUND(SUM(J10:J10),0)&gt;ROUND(SUM(H10:H10),0)),"INF",(ROUND(SUM(J10:J10),0)-ROUND(SUM(H10:H10),0))/ROUND(SUM(H10:H10),0)),0)</f>
        <v>0</v>
      </c>
      <c r="S10" s="487">
        <f t="shared" ref="S10:S27" si="9">IFERROR(IF(AND(ROUND(SUM(J10:J10),0)=0,ROUND(SUM(L10:L10),0)&gt;ROUND(SUM(J10:J10),0)),"INF",(ROUND(SUM(L10:L10),0)-ROUND(SUM(J10:J10),0))/ROUND(SUM(J10:J10),0)),0)</f>
        <v>0</v>
      </c>
    </row>
    <row r="11" spans="1:19" s="44" customFormat="1" ht="13.5" customHeight="1" x14ac:dyDescent="0.3">
      <c r="A11" s="773" t="s">
        <v>849</v>
      </c>
      <c r="B11" s="774"/>
      <c r="C11" s="531"/>
      <c r="D11" s="531"/>
      <c r="E11" s="322">
        <f t="shared" si="0"/>
        <v>0</v>
      </c>
      <c r="F11" s="531"/>
      <c r="G11" s="322">
        <f t="shared" si="1"/>
        <v>0</v>
      </c>
      <c r="H11" s="531"/>
      <c r="I11" s="322">
        <f t="shared" si="2"/>
        <v>0</v>
      </c>
      <c r="J11" s="531"/>
      <c r="K11" s="322">
        <f t="shared" si="3"/>
        <v>0</v>
      </c>
      <c r="L11" s="531"/>
      <c r="M11" s="322">
        <f t="shared" si="4"/>
        <v>0</v>
      </c>
      <c r="O11" s="487">
        <f t="shared" si="5"/>
        <v>0</v>
      </c>
      <c r="P11" s="487">
        <f t="shared" si="6"/>
        <v>0</v>
      </c>
      <c r="Q11" s="487">
        <f t="shared" si="7"/>
        <v>0</v>
      </c>
      <c r="R11" s="487">
        <f t="shared" si="8"/>
        <v>0</v>
      </c>
      <c r="S11" s="487">
        <f t="shared" si="9"/>
        <v>0</v>
      </c>
    </row>
    <row r="12" spans="1:19" s="44" customFormat="1" ht="13.5" customHeight="1" x14ac:dyDescent="0.3">
      <c r="A12" s="773" t="s">
        <v>849</v>
      </c>
      <c r="B12" s="774"/>
      <c r="C12" s="531"/>
      <c r="D12" s="531"/>
      <c r="E12" s="322">
        <f t="shared" si="0"/>
        <v>0</v>
      </c>
      <c r="F12" s="531"/>
      <c r="G12" s="322">
        <f t="shared" si="1"/>
        <v>0</v>
      </c>
      <c r="H12" s="531"/>
      <c r="I12" s="322">
        <f t="shared" si="2"/>
        <v>0</v>
      </c>
      <c r="J12" s="531"/>
      <c r="K12" s="322">
        <f t="shared" si="3"/>
        <v>0</v>
      </c>
      <c r="L12" s="531"/>
      <c r="M12" s="322">
        <f t="shared" si="4"/>
        <v>0</v>
      </c>
      <c r="O12" s="487">
        <f t="shared" si="5"/>
        <v>0</v>
      </c>
      <c r="P12" s="487">
        <f t="shared" si="6"/>
        <v>0</v>
      </c>
      <c r="Q12" s="487">
        <f t="shared" si="7"/>
        <v>0</v>
      </c>
      <c r="R12" s="487">
        <f t="shared" si="8"/>
        <v>0</v>
      </c>
      <c r="S12" s="487">
        <f t="shared" si="9"/>
        <v>0</v>
      </c>
    </row>
    <row r="13" spans="1:19" s="44" customFormat="1" ht="13.5" customHeight="1" x14ac:dyDescent="0.3">
      <c r="A13" s="773" t="s">
        <v>849</v>
      </c>
      <c r="B13" s="774"/>
      <c r="C13" s="531"/>
      <c r="D13" s="531"/>
      <c r="E13" s="322">
        <f t="shared" si="0"/>
        <v>0</v>
      </c>
      <c r="F13" s="531"/>
      <c r="G13" s="322">
        <f t="shared" si="1"/>
        <v>0</v>
      </c>
      <c r="H13" s="531"/>
      <c r="I13" s="322">
        <f t="shared" si="2"/>
        <v>0</v>
      </c>
      <c r="J13" s="531"/>
      <c r="K13" s="322">
        <f t="shared" si="3"/>
        <v>0</v>
      </c>
      <c r="L13" s="531"/>
      <c r="M13" s="322">
        <f t="shared" si="4"/>
        <v>0</v>
      </c>
      <c r="O13" s="487">
        <f t="shared" si="5"/>
        <v>0</v>
      </c>
      <c r="P13" s="487">
        <f t="shared" si="6"/>
        <v>0</v>
      </c>
      <c r="Q13" s="487">
        <f t="shared" si="7"/>
        <v>0</v>
      </c>
      <c r="R13" s="487">
        <f t="shared" si="8"/>
        <v>0</v>
      </c>
      <c r="S13" s="487">
        <f t="shared" si="9"/>
        <v>0</v>
      </c>
    </row>
    <row r="14" spans="1:19" s="44" customFormat="1" ht="13.5" customHeight="1" x14ac:dyDescent="0.3">
      <c r="A14" s="773" t="s">
        <v>849</v>
      </c>
      <c r="B14" s="774"/>
      <c r="C14" s="531"/>
      <c r="D14" s="531"/>
      <c r="E14" s="322">
        <f t="shared" si="0"/>
        <v>0</v>
      </c>
      <c r="F14" s="531"/>
      <c r="G14" s="322">
        <f t="shared" si="1"/>
        <v>0</v>
      </c>
      <c r="H14" s="531"/>
      <c r="I14" s="322">
        <f t="shared" si="2"/>
        <v>0</v>
      </c>
      <c r="J14" s="531"/>
      <c r="K14" s="322">
        <f t="shared" si="3"/>
        <v>0</v>
      </c>
      <c r="L14" s="531"/>
      <c r="M14" s="322">
        <f t="shared" si="4"/>
        <v>0</v>
      </c>
      <c r="O14" s="487">
        <f t="shared" si="5"/>
        <v>0</v>
      </c>
      <c r="P14" s="487">
        <f t="shared" si="6"/>
        <v>0</v>
      </c>
      <c r="Q14" s="487">
        <f t="shared" si="7"/>
        <v>0</v>
      </c>
      <c r="R14" s="487">
        <f t="shared" si="8"/>
        <v>0</v>
      </c>
      <c r="S14" s="487">
        <f t="shared" si="9"/>
        <v>0</v>
      </c>
    </row>
    <row r="15" spans="1:19" s="44" customFormat="1" ht="13.5" customHeight="1" x14ac:dyDescent="0.3">
      <c r="A15" s="773" t="s">
        <v>849</v>
      </c>
      <c r="B15" s="774"/>
      <c r="C15" s="531"/>
      <c r="D15" s="531"/>
      <c r="E15" s="322">
        <f t="shared" si="0"/>
        <v>0</v>
      </c>
      <c r="F15" s="531"/>
      <c r="G15" s="322">
        <f t="shared" si="1"/>
        <v>0</v>
      </c>
      <c r="H15" s="531"/>
      <c r="I15" s="322">
        <f t="shared" si="2"/>
        <v>0</v>
      </c>
      <c r="J15" s="531"/>
      <c r="K15" s="322">
        <f t="shared" si="3"/>
        <v>0</v>
      </c>
      <c r="L15" s="531"/>
      <c r="M15" s="322">
        <f t="shared" si="4"/>
        <v>0</v>
      </c>
      <c r="O15" s="487">
        <f t="shared" si="5"/>
        <v>0</v>
      </c>
      <c r="P15" s="487">
        <f t="shared" si="6"/>
        <v>0</v>
      </c>
      <c r="Q15" s="487">
        <f t="shared" si="7"/>
        <v>0</v>
      </c>
      <c r="R15" s="487">
        <f t="shared" si="8"/>
        <v>0</v>
      </c>
      <c r="S15" s="487">
        <f t="shared" si="9"/>
        <v>0</v>
      </c>
    </row>
    <row r="16" spans="1:19" s="44" customFormat="1" ht="13.5" customHeight="1" x14ac:dyDescent="0.3">
      <c r="A16" s="773" t="s">
        <v>849</v>
      </c>
      <c r="B16" s="774"/>
      <c r="C16" s="531"/>
      <c r="D16" s="531"/>
      <c r="E16" s="322">
        <f t="shared" si="0"/>
        <v>0</v>
      </c>
      <c r="F16" s="531"/>
      <c r="G16" s="322">
        <f t="shared" si="1"/>
        <v>0</v>
      </c>
      <c r="H16" s="531"/>
      <c r="I16" s="322">
        <f t="shared" si="2"/>
        <v>0</v>
      </c>
      <c r="J16" s="531"/>
      <c r="K16" s="322">
        <f t="shared" si="3"/>
        <v>0</v>
      </c>
      <c r="L16" s="531"/>
      <c r="M16" s="322">
        <f t="shared" si="4"/>
        <v>0</v>
      </c>
      <c r="O16" s="487">
        <f t="shared" si="5"/>
        <v>0</v>
      </c>
      <c r="P16" s="487">
        <f t="shared" si="6"/>
        <v>0</v>
      </c>
      <c r="Q16" s="487">
        <f t="shared" si="7"/>
        <v>0</v>
      </c>
      <c r="R16" s="487">
        <f t="shared" si="8"/>
        <v>0</v>
      </c>
      <c r="S16" s="487">
        <f t="shared" si="9"/>
        <v>0</v>
      </c>
    </row>
    <row r="17" spans="1:19" s="44" customFormat="1" ht="13.5" customHeight="1" x14ac:dyDescent="0.3">
      <c r="A17" s="773" t="s">
        <v>849</v>
      </c>
      <c r="B17" s="774"/>
      <c r="C17" s="531"/>
      <c r="D17" s="531"/>
      <c r="E17" s="322">
        <f t="shared" si="0"/>
        <v>0</v>
      </c>
      <c r="F17" s="531"/>
      <c r="G17" s="322">
        <f t="shared" si="1"/>
        <v>0</v>
      </c>
      <c r="H17" s="531"/>
      <c r="I17" s="322">
        <f t="shared" si="2"/>
        <v>0</v>
      </c>
      <c r="J17" s="531"/>
      <c r="K17" s="322">
        <f t="shared" si="3"/>
        <v>0</v>
      </c>
      <c r="L17" s="531"/>
      <c r="M17" s="322">
        <f t="shared" si="4"/>
        <v>0</v>
      </c>
      <c r="O17" s="487">
        <f t="shared" si="5"/>
        <v>0</v>
      </c>
      <c r="P17" s="487">
        <f t="shared" si="6"/>
        <v>0</v>
      </c>
      <c r="Q17" s="487">
        <f t="shared" si="7"/>
        <v>0</v>
      </c>
      <c r="R17" s="487">
        <f t="shared" si="8"/>
        <v>0</v>
      </c>
      <c r="S17" s="487">
        <f t="shared" si="9"/>
        <v>0</v>
      </c>
    </row>
    <row r="18" spans="1:19" s="44" customFormat="1" ht="13.5" customHeight="1" x14ac:dyDescent="0.3">
      <c r="A18" s="773" t="s">
        <v>849</v>
      </c>
      <c r="B18" s="774"/>
      <c r="C18" s="531"/>
      <c r="D18" s="531"/>
      <c r="E18" s="322">
        <f t="shared" si="0"/>
        <v>0</v>
      </c>
      <c r="F18" s="531"/>
      <c r="G18" s="322">
        <f t="shared" si="1"/>
        <v>0</v>
      </c>
      <c r="H18" s="531"/>
      <c r="I18" s="322">
        <f t="shared" si="2"/>
        <v>0</v>
      </c>
      <c r="J18" s="531"/>
      <c r="K18" s="322">
        <f t="shared" si="3"/>
        <v>0</v>
      </c>
      <c r="L18" s="531"/>
      <c r="M18" s="322">
        <f t="shared" si="4"/>
        <v>0</v>
      </c>
      <c r="O18" s="487">
        <f t="shared" si="5"/>
        <v>0</v>
      </c>
      <c r="P18" s="487">
        <f t="shared" si="6"/>
        <v>0</v>
      </c>
      <c r="Q18" s="487">
        <f t="shared" si="7"/>
        <v>0</v>
      </c>
      <c r="R18" s="487">
        <f t="shared" si="8"/>
        <v>0</v>
      </c>
      <c r="S18" s="487">
        <f t="shared" si="9"/>
        <v>0</v>
      </c>
    </row>
    <row r="19" spans="1:19" s="44" customFormat="1" ht="13.5" customHeight="1" x14ac:dyDescent="0.3">
      <c r="A19" s="773" t="s">
        <v>849</v>
      </c>
      <c r="B19" s="774"/>
      <c r="C19" s="531"/>
      <c r="D19" s="531"/>
      <c r="E19" s="322">
        <f t="shared" si="0"/>
        <v>0</v>
      </c>
      <c r="F19" s="531"/>
      <c r="G19" s="322">
        <f t="shared" si="1"/>
        <v>0</v>
      </c>
      <c r="H19" s="531"/>
      <c r="I19" s="322">
        <f t="shared" si="2"/>
        <v>0</v>
      </c>
      <c r="J19" s="531"/>
      <c r="K19" s="322">
        <f t="shared" si="3"/>
        <v>0</v>
      </c>
      <c r="L19" s="531"/>
      <c r="M19" s="322">
        <f t="shared" si="4"/>
        <v>0</v>
      </c>
      <c r="O19" s="487">
        <f t="shared" si="5"/>
        <v>0</v>
      </c>
      <c r="P19" s="487">
        <f t="shared" si="6"/>
        <v>0</v>
      </c>
      <c r="Q19" s="487">
        <f t="shared" si="7"/>
        <v>0</v>
      </c>
      <c r="R19" s="487">
        <f t="shared" si="8"/>
        <v>0</v>
      </c>
      <c r="S19" s="487">
        <f t="shared" si="9"/>
        <v>0</v>
      </c>
    </row>
    <row r="20" spans="1:19" s="44" customFormat="1" ht="13.5" customHeight="1" x14ac:dyDescent="0.3">
      <c r="A20" s="773" t="s">
        <v>849</v>
      </c>
      <c r="B20" s="774"/>
      <c r="C20" s="531"/>
      <c r="D20" s="531"/>
      <c r="E20" s="322">
        <f t="shared" si="0"/>
        <v>0</v>
      </c>
      <c r="F20" s="531"/>
      <c r="G20" s="322">
        <f t="shared" si="1"/>
        <v>0</v>
      </c>
      <c r="H20" s="531"/>
      <c r="I20" s="322">
        <f t="shared" si="2"/>
        <v>0</v>
      </c>
      <c r="J20" s="531"/>
      <c r="K20" s="322">
        <f t="shared" si="3"/>
        <v>0</v>
      </c>
      <c r="L20" s="531"/>
      <c r="M20" s="322">
        <f t="shared" si="4"/>
        <v>0</v>
      </c>
      <c r="O20" s="487">
        <f t="shared" si="5"/>
        <v>0</v>
      </c>
      <c r="P20" s="487">
        <f t="shared" si="6"/>
        <v>0</v>
      </c>
      <c r="Q20" s="487">
        <f t="shared" si="7"/>
        <v>0</v>
      </c>
      <c r="R20" s="487">
        <f t="shared" si="8"/>
        <v>0</v>
      </c>
      <c r="S20" s="487">
        <f t="shared" si="9"/>
        <v>0</v>
      </c>
    </row>
    <row r="21" spans="1:19" s="44" customFormat="1" ht="13.5" customHeight="1" x14ac:dyDescent="0.3">
      <c r="A21" s="773" t="s">
        <v>849</v>
      </c>
      <c r="B21" s="774"/>
      <c r="C21" s="531"/>
      <c r="D21" s="531"/>
      <c r="E21" s="322">
        <f t="shared" si="0"/>
        <v>0</v>
      </c>
      <c r="F21" s="531"/>
      <c r="G21" s="322">
        <f t="shared" si="1"/>
        <v>0</v>
      </c>
      <c r="H21" s="531"/>
      <c r="I21" s="322">
        <f t="shared" si="2"/>
        <v>0</v>
      </c>
      <c r="J21" s="531"/>
      <c r="K21" s="322">
        <f t="shared" si="3"/>
        <v>0</v>
      </c>
      <c r="L21" s="531"/>
      <c r="M21" s="322">
        <f t="shared" si="4"/>
        <v>0</v>
      </c>
      <c r="O21" s="487">
        <f t="shared" si="5"/>
        <v>0</v>
      </c>
      <c r="P21" s="487">
        <f t="shared" si="6"/>
        <v>0</v>
      </c>
      <c r="Q21" s="487">
        <f t="shared" si="7"/>
        <v>0</v>
      </c>
      <c r="R21" s="487">
        <f t="shared" si="8"/>
        <v>0</v>
      </c>
      <c r="S21" s="487">
        <f t="shared" si="9"/>
        <v>0</v>
      </c>
    </row>
    <row r="22" spans="1:19" s="44" customFormat="1" ht="13.5" customHeight="1" x14ac:dyDescent="0.3">
      <c r="A22" s="773" t="s">
        <v>849</v>
      </c>
      <c r="B22" s="774"/>
      <c r="C22" s="531"/>
      <c r="D22" s="531"/>
      <c r="E22" s="322">
        <f t="shared" si="0"/>
        <v>0</v>
      </c>
      <c r="F22" s="531"/>
      <c r="G22" s="322">
        <f t="shared" si="1"/>
        <v>0</v>
      </c>
      <c r="H22" s="531"/>
      <c r="I22" s="322">
        <f t="shared" si="2"/>
        <v>0</v>
      </c>
      <c r="J22" s="531"/>
      <c r="K22" s="322">
        <f t="shared" si="3"/>
        <v>0</v>
      </c>
      <c r="L22" s="531"/>
      <c r="M22" s="322">
        <f t="shared" si="4"/>
        <v>0</v>
      </c>
      <c r="O22" s="487">
        <f t="shared" si="5"/>
        <v>0</v>
      </c>
      <c r="P22" s="487">
        <f t="shared" si="6"/>
        <v>0</v>
      </c>
      <c r="Q22" s="487">
        <f t="shared" si="7"/>
        <v>0</v>
      </c>
      <c r="R22" s="487">
        <f t="shared" si="8"/>
        <v>0</v>
      </c>
      <c r="S22" s="487">
        <f t="shared" si="9"/>
        <v>0</v>
      </c>
    </row>
    <row r="23" spans="1:19" s="44" customFormat="1" ht="13.5" customHeight="1" x14ac:dyDescent="0.3">
      <c r="A23" s="773" t="s">
        <v>849</v>
      </c>
      <c r="B23" s="774"/>
      <c r="C23" s="531"/>
      <c r="D23" s="531"/>
      <c r="E23" s="322">
        <f t="shared" si="0"/>
        <v>0</v>
      </c>
      <c r="F23" s="531"/>
      <c r="G23" s="322">
        <f t="shared" si="1"/>
        <v>0</v>
      </c>
      <c r="H23" s="531"/>
      <c r="I23" s="322">
        <f t="shared" si="2"/>
        <v>0</v>
      </c>
      <c r="J23" s="531"/>
      <c r="K23" s="322">
        <f t="shared" si="3"/>
        <v>0</v>
      </c>
      <c r="L23" s="531"/>
      <c r="M23" s="322">
        <f t="shared" si="4"/>
        <v>0</v>
      </c>
      <c r="O23" s="487">
        <f t="shared" si="5"/>
        <v>0</v>
      </c>
      <c r="P23" s="487">
        <f t="shared" si="6"/>
        <v>0</v>
      </c>
      <c r="Q23" s="487">
        <f t="shared" si="7"/>
        <v>0</v>
      </c>
      <c r="R23" s="487">
        <f t="shared" si="8"/>
        <v>0</v>
      </c>
      <c r="S23" s="487">
        <f t="shared" si="9"/>
        <v>0</v>
      </c>
    </row>
    <row r="24" spans="1:19" s="44" customFormat="1" ht="13.5" customHeight="1" x14ac:dyDescent="0.3">
      <c r="A24" s="773" t="s">
        <v>849</v>
      </c>
      <c r="B24" s="774"/>
      <c r="C24" s="531"/>
      <c r="D24" s="531"/>
      <c r="E24" s="322">
        <f t="shared" si="0"/>
        <v>0</v>
      </c>
      <c r="F24" s="531"/>
      <c r="G24" s="322">
        <f t="shared" si="1"/>
        <v>0</v>
      </c>
      <c r="H24" s="531"/>
      <c r="I24" s="322">
        <f t="shared" si="2"/>
        <v>0</v>
      </c>
      <c r="J24" s="531"/>
      <c r="K24" s="322">
        <f t="shared" si="3"/>
        <v>0</v>
      </c>
      <c r="L24" s="531"/>
      <c r="M24" s="322">
        <f t="shared" si="4"/>
        <v>0</v>
      </c>
      <c r="O24" s="487">
        <f t="shared" si="5"/>
        <v>0</v>
      </c>
      <c r="P24" s="487">
        <f t="shared" si="6"/>
        <v>0</v>
      </c>
      <c r="Q24" s="487">
        <f t="shared" si="7"/>
        <v>0</v>
      </c>
      <c r="R24" s="487">
        <f t="shared" si="8"/>
        <v>0</v>
      </c>
      <c r="S24" s="487">
        <f t="shared" si="9"/>
        <v>0</v>
      </c>
    </row>
    <row r="25" spans="1:19" s="44" customFormat="1" ht="13.5" customHeight="1" x14ac:dyDescent="0.3">
      <c r="A25" s="773" t="s">
        <v>849</v>
      </c>
      <c r="B25" s="774"/>
      <c r="C25" s="531"/>
      <c r="D25" s="531"/>
      <c r="E25" s="322">
        <f t="shared" si="0"/>
        <v>0</v>
      </c>
      <c r="F25" s="531"/>
      <c r="G25" s="322">
        <f t="shared" si="1"/>
        <v>0</v>
      </c>
      <c r="H25" s="531"/>
      <c r="I25" s="322">
        <f t="shared" si="2"/>
        <v>0</v>
      </c>
      <c r="J25" s="531"/>
      <c r="K25" s="322">
        <f t="shared" si="3"/>
        <v>0</v>
      </c>
      <c r="L25" s="531"/>
      <c r="M25" s="322">
        <f t="shared" si="4"/>
        <v>0</v>
      </c>
      <c r="O25" s="487">
        <f t="shared" si="5"/>
        <v>0</v>
      </c>
      <c r="P25" s="487">
        <f t="shared" si="6"/>
        <v>0</v>
      </c>
      <c r="Q25" s="487">
        <f t="shared" si="7"/>
        <v>0</v>
      </c>
      <c r="R25" s="487">
        <f t="shared" si="8"/>
        <v>0</v>
      </c>
      <c r="S25" s="487">
        <f t="shared" si="9"/>
        <v>0</v>
      </c>
    </row>
    <row r="26" spans="1:19" s="44" customFormat="1" ht="13.5" customHeight="1" x14ac:dyDescent="0.3">
      <c r="A26" s="773" t="s">
        <v>849</v>
      </c>
      <c r="B26" s="774"/>
      <c r="C26" s="531"/>
      <c r="D26" s="531"/>
      <c r="E26" s="322">
        <f t="shared" si="0"/>
        <v>0</v>
      </c>
      <c r="F26" s="531"/>
      <c r="G26" s="322">
        <f t="shared" si="1"/>
        <v>0</v>
      </c>
      <c r="H26" s="531"/>
      <c r="I26" s="322">
        <f t="shared" si="2"/>
        <v>0</v>
      </c>
      <c r="J26" s="531"/>
      <c r="K26" s="322">
        <f t="shared" si="3"/>
        <v>0</v>
      </c>
      <c r="L26" s="531"/>
      <c r="M26" s="322">
        <f t="shared" si="4"/>
        <v>0</v>
      </c>
      <c r="O26" s="487">
        <f t="shared" si="5"/>
        <v>0</v>
      </c>
      <c r="P26" s="487">
        <f t="shared" si="6"/>
        <v>0</v>
      </c>
      <c r="Q26" s="487">
        <f t="shared" si="7"/>
        <v>0</v>
      </c>
      <c r="R26" s="487">
        <f t="shared" si="8"/>
        <v>0</v>
      </c>
      <c r="S26" s="487">
        <f t="shared" si="9"/>
        <v>0</v>
      </c>
    </row>
    <row r="27" spans="1:19" s="44" customFormat="1" ht="13.5" customHeight="1" x14ac:dyDescent="0.3">
      <c r="A27" s="773" t="s">
        <v>849</v>
      </c>
      <c r="B27" s="774"/>
      <c r="C27" s="531"/>
      <c r="D27" s="531"/>
      <c r="E27" s="322">
        <f t="shared" si="0"/>
        <v>0</v>
      </c>
      <c r="F27" s="531"/>
      <c r="G27" s="322">
        <f t="shared" si="1"/>
        <v>0</v>
      </c>
      <c r="H27" s="531"/>
      <c r="I27" s="322">
        <f t="shared" si="2"/>
        <v>0</v>
      </c>
      <c r="J27" s="531"/>
      <c r="K27" s="322">
        <f t="shared" si="3"/>
        <v>0</v>
      </c>
      <c r="L27" s="531"/>
      <c r="M27" s="322">
        <f t="shared" si="4"/>
        <v>0</v>
      </c>
      <c r="O27" s="487">
        <f t="shared" si="5"/>
        <v>0</v>
      </c>
      <c r="P27" s="487">
        <f t="shared" si="6"/>
        <v>0</v>
      </c>
      <c r="Q27" s="487">
        <f t="shared" si="7"/>
        <v>0</v>
      </c>
      <c r="R27" s="487">
        <f t="shared" si="8"/>
        <v>0</v>
      </c>
      <c r="S27" s="487">
        <f t="shared" si="9"/>
        <v>0</v>
      </c>
    </row>
    <row r="28" spans="1:19" x14ac:dyDescent="0.3">
      <c r="A28" s="776" t="s">
        <v>14</v>
      </c>
      <c r="B28" s="777"/>
      <c r="C28" s="532">
        <f>+SUM(C9:C27)</f>
        <v>0</v>
      </c>
      <c r="D28" s="532">
        <f t="shared" ref="D28:M28" si="10">+SUM(D9:D27)</f>
        <v>0</v>
      </c>
      <c r="E28" s="532">
        <f t="shared" si="10"/>
        <v>0</v>
      </c>
      <c r="F28" s="532">
        <f t="shared" si="10"/>
        <v>0</v>
      </c>
      <c r="G28" s="532">
        <f t="shared" si="10"/>
        <v>0</v>
      </c>
      <c r="H28" s="532">
        <f t="shared" si="10"/>
        <v>0</v>
      </c>
      <c r="I28" s="532">
        <f t="shared" si="10"/>
        <v>0</v>
      </c>
      <c r="J28" s="532">
        <f t="shared" si="10"/>
        <v>0</v>
      </c>
      <c r="K28" s="532">
        <f t="shared" si="10"/>
        <v>0</v>
      </c>
      <c r="L28" s="532">
        <f t="shared" si="10"/>
        <v>0</v>
      </c>
      <c r="M28" s="532">
        <f t="shared" si="10"/>
        <v>0</v>
      </c>
    </row>
    <row r="31" spans="1:19" x14ac:dyDescent="0.3">
      <c r="A31" s="776" t="s">
        <v>850</v>
      </c>
      <c r="B31" s="777"/>
      <c r="C31" s="532">
        <f>+'TAB4.1.1'!B28</f>
        <v>0</v>
      </c>
      <c r="D31" s="532">
        <f>+'TAB4.1.1'!C28</f>
        <v>0</v>
      </c>
      <c r="E31" s="533"/>
      <c r="F31" s="532">
        <f>+'TAB4.1.1'!E28</f>
        <v>0</v>
      </c>
      <c r="G31" s="533"/>
      <c r="H31" s="532">
        <f>+'TAB4.1.1'!G28</f>
        <v>0</v>
      </c>
      <c r="I31" s="533"/>
      <c r="J31" s="532">
        <f>+'TAB4.1.1'!I28</f>
        <v>0</v>
      </c>
      <c r="K31" s="533"/>
      <c r="L31" s="532">
        <f>+'TAB4.1.1'!K28</f>
        <v>0</v>
      </c>
    </row>
    <row r="32" spans="1:19" x14ac:dyDescent="0.3">
      <c r="B32" s="534" t="s">
        <v>748</v>
      </c>
      <c r="C32" s="84">
        <f>+C31-C28</f>
        <v>0</v>
      </c>
      <c r="D32" s="84">
        <f>+D31-D28</f>
        <v>0</v>
      </c>
      <c r="F32" s="84">
        <f>+F31-F28</f>
        <v>0</v>
      </c>
      <c r="H32" s="84">
        <f>+H31-H28</f>
        <v>0</v>
      </c>
      <c r="J32" s="84">
        <f>+J31-J28</f>
        <v>0</v>
      </c>
      <c r="L32" s="84">
        <f>+L31-L28</f>
        <v>0</v>
      </c>
    </row>
  </sheetData>
  <mergeCells count="24">
    <mergeCell ref="A17:B17"/>
    <mergeCell ref="A3:S3"/>
    <mergeCell ref="A5:S5"/>
    <mergeCell ref="O7:S7"/>
    <mergeCell ref="A9:B9"/>
    <mergeCell ref="A10:B10"/>
    <mergeCell ref="A11:B11"/>
    <mergeCell ref="A12:B12"/>
    <mergeCell ref="A13:B13"/>
    <mergeCell ref="A14:B14"/>
    <mergeCell ref="A15:B15"/>
    <mergeCell ref="A16:B16"/>
    <mergeCell ref="A31:B31"/>
    <mergeCell ref="A18:B18"/>
    <mergeCell ref="A19:B19"/>
    <mergeCell ref="A20:B20"/>
    <mergeCell ref="A21:B21"/>
    <mergeCell ref="A22:B22"/>
    <mergeCell ref="A23:B23"/>
    <mergeCell ref="A24:B24"/>
    <mergeCell ref="A25:B25"/>
    <mergeCell ref="A26:B26"/>
    <mergeCell ref="A27:B27"/>
    <mergeCell ref="A28:B28"/>
  </mergeCells>
  <conditionalFormatting sqref="D12:D15 C16:D27 C9:D11 A9:A27 F9:F27 H9:H27 J9:J27 L9:L13">
    <cfRule type="containsText" dxfId="124" priority="28" operator="containsText" text="ntitulé">
      <formula>NOT(ISERROR(SEARCH("ntitulé",A9)))</formula>
    </cfRule>
    <cfRule type="containsBlanks" dxfId="123" priority="29">
      <formula>LEN(TRIM(A9))=0</formula>
    </cfRule>
  </conditionalFormatting>
  <conditionalFormatting sqref="D12:D15 C16:D27 C9:D11 F9:F27 H9:H27 J9:J27 L9:L13">
    <cfRule type="containsText" dxfId="122" priority="27" operator="containsText" text="libre">
      <formula>NOT(ISERROR(SEARCH("libre",C9)))</formula>
    </cfRule>
  </conditionalFormatting>
  <conditionalFormatting sqref="C12:C15">
    <cfRule type="containsText" dxfId="121" priority="25" operator="containsText" text="ntitulé">
      <formula>NOT(ISERROR(SEARCH("ntitulé",C12)))</formula>
    </cfRule>
    <cfRule type="containsBlanks" dxfId="120" priority="26">
      <formula>LEN(TRIM(C12))=0</formula>
    </cfRule>
  </conditionalFormatting>
  <conditionalFormatting sqref="C12:C15">
    <cfRule type="containsText" dxfId="119" priority="24" operator="containsText" text="libre">
      <formula>NOT(ISERROR(SEARCH("libre",C12)))</formula>
    </cfRule>
  </conditionalFormatting>
  <conditionalFormatting sqref="C12">
    <cfRule type="containsText" dxfId="118" priority="22" operator="containsText" text="ntitulé">
      <formula>NOT(ISERROR(SEARCH("ntitulé",C12)))</formula>
    </cfRule>
    <cfRule type="containsBlanks" dxfId="117" priority="23">
      <formula>LEN(TRIM(C12))=0</formula>
    </cfRule>
  </conditionalFormatting>
  <conditionalFormatting sqref="C12">
    <cfRule type="containsText" dxfId="116" priority="21" operator="containsText" text="libre">
      <formula>NOT(ISERROR(SEARCH("libre",C12)))</formula>
    </cfRule>
  </conditionalFormatting>
  <conditionalFormatting sqref="C11">
    <cfRule type="containsText" dxfId="115" priority="19" operator="containsText" text="ntitulé">
      <formula>NOT(ISERROR(SEARCH("ntitulé",C11)))</formula>
    </cfRule>
    <cfRule type="containsBlanks" dxfId="114" priority="20">
      <formula>LEN(TRIM(C11))=0</formula>
    </cfRule>
  </conditionalFormatting>
  <conditionalFormatting sqref="C11">
    <cfRule type="containsText" dxfId="113" priority="18" operator="containsText" text="libre">
      <formula>NOT(ISERROR(SEARCH("libre",C11)))</formula>
    </cfRule>
  </conditionalFormatting>
  <conditionalFormatting sqref="C13">
    <cfRule type="containsText" dxfId="112" priority="16" operator="containsText" text="ntitulé">
      <formula>NOT(ISERROR(SEARCH("ntitulé",C13)))</formula>
    </cfRule>
    <cfRule type="containsBlanks" dxfId="111" priority="17">
      <formula>LEN(TRIM(C13))=0</formula>
    </cfRule>
  </conditionalFormatting>
  <conditionalFormatting sqref="C13">
    <cfRule type="containsText" dxfId="110" priority="15" operator="containsText" text="libre">
      <formula>NOT(ISERROR(SEARCH("libre",C13)))</formula>
    </cfRule>
  </conditionalFormatting>
  <conditionalFormatting sqref="C14">
    <cfRule type="containsText" dxfId="109" priority="13" operator="containsText" text="ntitulé">
      <formula>NOT(ISERROR(SEARCH("ntitulé",C14)))</formula>
    </cfRule>
    <cfRule type="containsBlanks" dxfId="108" priority="14">
      <formula>LEN(TRIM(C14))=0</formula>
    </cfRule>
  </conditionalFormatting>
  <conditionalFormatting sqref="C14">
    <cfRule type="containsText" dxfId="107" priority="12" operator="containsText" text="libre">
      <formula>NOT(ISERROR(SEARCH("libre",C14)))</formula>
    </cfRule>
  </conditionalFormatting>
  <conditionalFormatting sqref="C15">
    <cfRule type="containsText" dxfId="106" priority="10" operator="containsText" text="ntitulé">
      <formula>NOT(ISERROR(SEARCH("ntitulé",C15)))</formula>
    </cfRule>
    <cfRule type="containsBlanks" dxfId="105" priority="11">
      <formula>LEN(TRIM(C15))=0</formula>
    </cfRule>
  </conditionalFormatting>
  <conditionalFormatting sqref="C15">
    <cfRule type="containsText" dxfId="104" priority="9" operator="containsText" text="libre">
      <formula>NOT(ISERROR(SEARCH("libre",C15)))</formula>
    </cfRule>
  </conditionalFormatting>
  <conditionalFormatting sqref="L14:L17">
    <cfRule type="containsText" dxfId="103" priority="7" operator="containsText" text="ntitulé">
      <formula>NOT(ISERROR(SEARCH("ntitulé",L14)))</formula>
    </cfRule>
    <cfRule type="containsBlanks" dxfId="102" priority="8">
      <formula>LEN(TRIM(L14))=0</formula>
    </cfRule>
  </conditionalFormatting>
  <conditionalFormatting sqref="L14:L17">
    <cfRule type="containsText" dxfId="101" priority="6" operator="containsText" text="libre">
      <formula>NOT(ISERROR(SEARCH("libre",L14)))</formula>
    </cfRule>
  </conditionalFormatting>
  <conditionalFormatting sqref="L18:L27">
    <cfRule type="containsText" dxfId="100" priority="4" operator="containsText" text="ntitulé">
      <formula>NOT(ISERROR(SEARCH("ntitulé",L18)))</formula>
    </cfRule>
    <cfRule type="containsBlanks" dxfId="99" priority="5">
      <formula>LEN(TRIM(L18))=0</formula>
    </cfRule>
  </conditionalFormatting>
  <conditionalFormatting sqref="L18:L27">
    <cfRule type="containsText" dxfId="98" priority="3" operator="containsText" text="libre">
      <formula>NOT(ISERROR(SEARCH("libre",L18)))</formula>
    </cfRule>
  </conditionalFormatting>
  <conditionalFormatting sqref="A9:B27">
    <cfRule type="containsText" dxfId="97" priority="2" operator="containsText" text="libre">
      <formula>NOT(ISERROR(SEARCH("libre",A9)))</formula>
    </cfRule>
  </conditionalFormatting>
  <conditionalFormatting sqref="O9:S27">
    <cfRule type="cellIs" dxfId="96" priority="1" operator="greaterThan">
      <formula>0.1</formula>
    </cfRule>
  </conditionalFormatting>
  <hyperlinks>
    <hyperlink ref="A1" location="TAB00!A1" display="Retour page de garde" xr:uid="{A79DC448-FEDB-43DC-AF48-D3DB7E47071D}"/>
  </hyperlinks>
  <pageMargins left="0.7" right="0.7" top="0.75" bottom="0.75" header="0.3" footer="0.3"/>
  <pageSetup paperSize="9" scale="6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F52B4-3881-4267-810A-DF957F46ADA5}">
  <sheetPr published="0">
    <pageSetUpPr fitToPage="1"/>
  </sheetPr>
  <dimension ref="A1:S36"/>
  <sheetViews>
    <sheetView zoomScaleNormal="100" workbookViewId="0">
      <selection activeCell="C8" sqref="C8:S8"/>
    </sheetView>
  </sheetViews>
  <sheetFormatPr baseColWidth="10" defaultColWidth="9.1640625" defaultRowHeight="13.5" x14ac:dyDescent="0.3"/>
  <cols>
    <col min="1" max="1" width="11.6640625" style="83" customWidth="1"/>
    <col min="2" max="2" width="36.1640625" style="2" customWidth="1"/>
    <col min="3" max="3" width="17.6640625" style="2" customWidth="1"/>
    <col min="4" max="5" width="18.5" style="2" customWidth="1"/>
    <col min="6" max="7" width="18.1640625" style="2" customWidth="1"/>
    <col min="8" max="9" width="18.5" style="2" customWidth="1"/>
    <col min="10" max="12" width="18.5" style="83" customWidth="1"/>
    <col min="13" max="13" width="18.5" style="2" customWidth="1"/>
    <col min="14" max="14" width="9.1640625" style="2"/>
    <col min="15" max="19" width="6.33203125" style="2" bestFit="1" customWidth="1"/>
    <col min="20" max="16384" width="9.1640625" style="2"/>
  </cols>
  <sheetData>
    <row r="1" spans="1:19" ht="15" x14ac:dyDescent="0.3">
      <c r="A1" s="525" t="s">
        <v>33</v>
      </c>
      <c r="J1" s="2"/>
      <c r="K1" s="2"/>
      <c r="L1" s="2"/>
    </row>
    <row r="2" spans="1:19" x14ac:dyDescent="0.3">
      <c r="A2" s="2"/>
      <c r="J2" s="2"/>
      <c r="K2" s="2"/>
      <c r="L2" s="2"/>
    </row>
    <row r="3" spans="1:19" ht="21" customHeight="1" x14ac:dyDescent="0.3">
      <c r="A3" s="734" t="str">
        <f>TAB00!B76&amp;" : "&amp;TAB00!C76</f>
        <v>TAB4.1.1.6 : Détail des "poduits d'exploitation"</v>
      </c>
      <c r="B3" s="734"/>
      <c r="C3" s="734"/>
      <c r="D3" s="734"/>
      <c r="E3" s="734"/>
      <c r="F3" s="734"/>
      <c r="G3" s="734"/>
      <c r="H3" s="734"/>
      <c r="I3" s="734"/>
      <c r="J3" s="734"/>
      <c r="K3" s="734"/>
      <c r="L3" s="734"/>
      <c r="M3" s="734"/>
      <c r="N3" s="734"/>
      <c r="O3" s="734"/>
      <c r="P3" s="734"/>
      <c r="Q3" s="734"/>
      <c r="R3" s="734"/>
      <c r="S3" s="734"/>
    </row>
    <row r="4" spans="1:19" ht="16.5" x14ac:dyDescent="0.3">
      <c r="A4" s="526"/>
      <c r="B4" s="527"/>
      <c r="C4" s="527"/>
      <c r="D4" s="527"/>
      <c r="E4" s="527"/>
      <c r="F4" s="527"/>
      <c r="G4" s="527"/>
      <c r="H4" s="527"/>
      <c r="I4" s="527"/>
    </row>
    <row r="5" spans="1:19" s="44" customFormat="1" x14ac:dyDescent="0.3">
      <c r="A5" s="775" t="s">
        <v>991</v>
      </c>
      <c r="B5" s="775"/>
      <c r="C5" s="775"/>
      <c r="D5" s="775"/>
      <c r="E5" s="775"/>
      <c r="F5" s="775"/>
      <c r="G5" s="775"/>
      <c r="H5" s="775"/>
      <c r="I5" s="775"/>
      <c r="J5" s="775"/>
      <c r="K5" s="775"/>
      <c r="L5" s="775"/>
      <c r="M5" s="775"/>
      <c r="N5" s="775"/>
      <c r="O5" s="775"/>
      <c r="P5" s="775"/>
      <c r="Q5" s="775"/>
      <c r="R5" s="775"/>
      <c r="S5" s="775"/>
    </row>
    <row r="6" spans="1:19" s="44" customFormat="1" x14ac:dyDescent="0.3">
      <c r="A6" s="528"/>
      <c r="B6" s="529"/>
      <c r="C6" s="529"/>
      <c r="D6" s="529"/>
      <c r="E6" s="529"/>
      <c r="F6" s="529"/>
      <c r="G6" s="529"/>
      <c r="H6" s="529"/>
      <c r="I6" s="529"/>
      <c r="J6" s="74"/>
      <c r="K6" s="74"/>
      <c r="L6" s="74"/>
    </row>
    <row r="7" spans="1:19" s="44" customFormat="1" ht="13.5" customHeight="1" x14ac:dyDescent="0.3">
      <c r="A7" s="74"/>
      <c r="O7" s="741" t="s">
        <v>668</v>
      </c>
      <c r="P7" s="742"/>
      <c r="Q7" s="742"/>
      <c r="R7" s="742"/>
      <c r="S7" s="742"/>
    </row>
    <row r="8" spans="1:19" s="44" customFormat="1" ht="27" x14ac:dyDescent="0.3">
      <c r="A8" s="74"/>
      <c r="C8" s="43" t="s">
        <v>703</v>
      </c>
      <c r="D8" s="43" t="s">
        <v>704</v>
      </c>
      <c r="E8" s="43" t="s">
        <v>7</v>
      </c>
      <c r="F8" s="43" t="s">
        <v>705</v>
      </c>
      <c r="G8" s="43" t="s">
        <v>7</v>
      </c>
      <c r="H8" s="43" t="s">
        <v>706</v>
      </c>
      <c r="I8" s="43" t="s">
        <v>7</v>
      </c>
      <c r="J8" s="43" t="s">
        <v>707</v>
      </c>
      <c r="K8" s="43" t="s">
        <v>7</v>
      </c>
      <c r="L8" s="43" t="s">
        <v>1032</v>
      </c>
      <c r="M8" s="43" t="s">
        <v>7</v>
      </c>
      <c r="N8" s="199"/>
      <c r="O8" s="79" t="s">
        <v>767</v>
      </c>
      <c r="P8" s="79" t="s">
        <v>768</v>
      </c>
      <c r="Q8" s="79" t="s">
        <v>769</v>
      </c>
      <c r="R8" s="79" t="s">
        <v>770</v>
      </c>
      <c r="S8" s="79" t="s">
        <v>1258</v>
      </c>
    </row>
    <row r="9" spans="1:19" s="44" customFormat="1" ht="13.5" customHeight="1" x14ac:dyDescent="0.3">
      <c r="A9" s="788" t="s">
        <v>992</v>
      </c>
      <c r="B9" s="789"/>
      <c r="C9" s="567">
        <f>+SUM(C10:C13)</f>
        <v>0</v>
      </c>
      <c r="D9" s="567">
        <f t="shared" ref="D9:L9" si="0">+SUM(D10:D13)</f>
        <v>0</v>
      </c>
      <c r="E9" s="568">
        <f>+SUM(E10:E13)</f>
        <v>0</v>
      </c>
      <c r="F9" s="567">
        <f t="shared" si="0"/>
        <v>0</v>
      </c>
      <c r="G9" s="568">
        <f>+SUM(G10:G13)</f>
        <v>0</v>
      </c>
      <c r="H9" s="567">
        <f t="shared" si="0"/>
        <v>0</v>
      </c>
      <c r="I9" s="568">
        <f>+SUM(I10:I13)</f>
        <v>0</v>
      </c>
      <c r="J9" s="567">
        <f t="shared" si="0"/>
        <v>0</v>
      </c>
      <c r="K9" s="568">
        <f>+SUM(K10:K13)</f>
        <v>0</v>
      </c>
      <c r="L9" s="567">
        <f t="shared" si="0"/>
        <v>0</v>
      </c>
      <c r="M9" s="568">
        <f>+SUM(M10:M13)</f>
        <v>0</v>
      </c>
      <c r="O9" s="487">
        <f>IFERROR(IF(AND(ROUND(SUM(C9:C9),0)=0,ROUND(SUM(D9:D9),0)&gt;ROUND(SUM(C9:C9),0)),"INF",(ROUND(SUM(D9:D9),0)-ROUND(SUM(C9:C9),0))/ROUND(SUM(C9:C9),0)),0)</f>
        <v>0</v>
      </c>
      <c r="P9" s="487">
        <f>IFERROR(IF(AND(ROUND(SUM(D9:D9),0)=0,ROUND(SUM(F9:F9),0)&gt;ROUND(SUM(D9:D9),0)),"INF",(ROUND(SUM(F9:F9),0)-ROUND(SUM(D9:D9),0))/ROUND(SUM(D9:D9),0)),0)</f>
        <v>0</v>
      </c>
      <c r="Q9" s="487">
        <f>IFERROR(IF(AND(ROUND(SUM(F9:F9),0)=0,ROUND(SUM(H9:H9),0)&gt;ROUND(SUM(F9:F9),0)),"INF",(ROUND(SUM(H9:H9),0)-ROUND(SUM(F9:F9),0))/ROUND(SUM(F9:F9),0)),0)</f>
        <v>0</v>
      </c>
      <c r="R9" s="487">
        <f>IFERROR(IF(AND(ROUND(SUM(H9:H9),0)=0,ROUND(SUM(J9:J9),0)&gt;ROUND(SUM(H9:H9),0)),"INF",(ROUND(SUM(J9:J9),0)-ROUND(SUM(H9:H9),0))/ROUND(SUM(H9:H9),0)),0)</f>
        <v>0</v>
      </c>
      <c r="S9" s="487">
        <f>IFERROR(IF(AND(ROUND(SUM(J9:J9),0)=0,ROUND(SUM(L9:L9),0)&gt;ROUND(SUM(J9:J9),0)),"INF",(ROUND(SUM(L9:L9),0)-ROUND(SUM(J9:J9),0))/ROUND(SUM(J9:J9),0)),0)</f>
        <v>0</v>
      </c>
    </row>
    <row r="10" spans="1:19" s="44" customFormat="1" ht="13.5" customHeight="1" x14ac:dyDescent="0.3">
      <c r="A10" s="773" t="s">
        <v>849</v>
      </c>
      <c r="B10" s="774"/>
      <c r="C10" s="531"/>
      <c r="D10" s="531"/>
      <c r="E10" s="322">
        <f t="shared" ref="E10:M30" si="1">+C10-D10</f>
        <v>0</v>
      </c>
      <c r="F10" s="531"/>
      <c r="G10" s="322">
        <f t="shared" si="1"/>
        <v>0</v>
      </c>
      <c r="H10" s="531"/>
      <c r="I10" s="322">
        <f t="shared" si="1"/>
        <v>0</v>
      </c>
      <c r="J10" s="531"/>
      <c r="K10" s="322">
        <f t="shared" si="1"/>
        <v>0</v>
      </c>
      <c r="L10" s="531"/>
      <c r="M10" s="322">
        <f t="shared" si="1"/>
        <v>0</v>
      </c>
      <c r="O10" s="487">
        <f t="shared" ref="O10:O23" si="2">IFERROR(IF(AND(ROUND(SUM(C10:C10),0)=0,ROUND(SUM(D10:D10),0)&gt;ROUND(SUM(C10:C10),0)),"INF",(ROUND(SUM(D10:D10),0)-ROUND(SUM(C10:C10),0))/ROUND(SUM(C10:C10),0)),0)</f>
        <v>0</v>
      </c>
      <c r="P10" s="487">
        <f t="shared" ref="P10:P31" si="3">IFERROR(IF(AND(ROUND(SUM(D10:D10),0)=0,ROUND(SUM(F10:F10),0)&gt;ROUND(SUM(D10:D10),0)),"INF",(ROUND(SUM(F10:F10),0)-ROUND(SUM(D10:D10),0))/ROUND(SUM(D10:D10),0)),0)</f>
        <v>0</v>
      </c>
      <c r="Q10" s="487">
        <f t="shared" ref="Q10:Q31" si="4">IFERROR(IF(AND(ROUND(SUM(F10:F10),0)=0,ROUND(SUM(H10:H10),0)&gt;ROUND(SUM(F10:F10),0)),"INF",(ROUND(SUM(H10:H10),0)-ROUND(SUM(F10:F10),0))/ROUND(SUM(F10:F10),0)),0)</f>
        <v>0</v>
      </c>
      <c r="R10" s="487">
        <f t="shared" ref="R10:R31" si="5">IFERROR(IF(AND(ROUND(SUM(H10:H10),0)=0,ROUND(SUM(J10:J10),0)&gt;ROUND(SUM(H10:H10),0)),"INF",(ROUND(SUM(J10:J10),0)-ROUND(SUM(H10:H10),0))/ROUND(SUM(H10:H10),0)),0)</f>
        <v>0</v>
      </c>
      <c r="S10" s="487">
        <f t="shared" ref="S10:S31" si="6">IFERROR(IF(AND(ROUND(SUM(J10:J10),0)=0,ROUND(SUM(L10:L10),0)&gt;ROUND(SUM(J10:J10),0)),"INF",(ROUND(SUM(L10:L10),0)-ROUND(SUM(J10:J10),0))/ROUND(SUM(J10:J10),0)),0)</f>
        <v>0</v>
      </c>
    </row>
    <row r="11" spans="1:19" s="44" customFormat="1" ht="13.5" customHeight="1" x14ac:dyDescent="0.3">
      <c r="A11" s="773" t="s">
        <v>849</v>
      </c>
      <c r="B11" s="774"/>
      <c r="C11" s="531"/>
      <c r="D11" s="531"/>
      <c r="E11" s="322">
        <f t="shared" si="1"/>
        <v>0</v>
      </c>
      <c r="F11" s="531"/>
      <c r="G11" s="322">
        <f t="shared" si="1"/>
        <v>0</v>
      </c>
      <c r="H11" s="531"/>
      <c r="I11" s="322">
        <f t="shared" si="1"/>
        <v>0</v>
      </c>
      <c r="J11" s="531"/>
      <c r="K11" s="322">
        <f t="shared" si="1"/>
        <v>0</v>
      </c>
      <c r="L11" s="531"/>
      <c r="M11" s="322">
        <f t="shared" si="1"/>
        <v>0</v>
      </c>
      <c r="O11" s="487">
        <f t="shared" si="2"/>
        <v>0</v>
      </c>
      <c r="P11" s="487">
        <f t="shared" si="3"/>
        <v>0</v>
      </c>
      <c r="Q11" s="487">
        <f t="shared" si="4"/>
        <v>0</v>
      </c>
      <c r="R11" s="487">
        <f t="shared" si="5"/>
        <v>0</v>
      </c>
      <c r="S11" s="487">
        <f t="shared" si="6"/>
        <v>0</v>
      </c>
    </row>
    <row r="12" spans="1:19" s="44" customFormat="1" ht="13.5" customHeight="1" x14ac:dyDescent="0.3">
      <c r="A12" s="773" t="s">
        <v>849</v>
      </c>
      <c r="B12" s="774"/>
      <c r="C12" s="531"/>
      <c r="D12" s="531"/>
      <c r="E12" s="322">
        <f t="shared" si="1"/>
        <v>0</v>
      </c>
      <c r="F12" s="531"/>
      <c r="G12" s="322">
        <f t="shared" si="1"/>
        <v>0</v>
      </c>
      <c r="H12" s="531"/>
      <c r="I12" s="322">
        <f t="shared" si="1"/>
        <v>0</v>
      </c>
      <c r="J12" s="531"/>
      <c r="K12" s="322">
        <f t="shared" si="1"/>
        <v>0</v>
      </c>
      <c r="L12" s="531"/>
      <c r="M12" s="322">
        <f t="shared" si="1"/>
        <v>0</v>
      </c>
      <c r="O12" s="487">
        <f t="shared" si="2"/>
        <v>0</v>
      </c>
      <c r="P12" s="487">
        <f t="shared" si="3"/>
        <v>0</v>
      </c>
      <c r="Q12" s="487">
        <f t="shared" si="4"/>
        <v>0</v>
      </c>
      <c r="R12" s="487">
        <f t="shared" si="5"/>
        <v>0</v>
      </c>
      <c r="S12" s="487">
        <f t="shared" si="6"/>
        <v>0</v>
      </c>
    </row>
    <row r="13" spans="1:19" s="44" customFormat="1" ht="13.5" customHeight="1" x14ac:dyDescent="0.3">
      <c r="A13" s="773" t="s">
        <v>849</v>
      </c>
      <c r="B13" s="774"/>
      <c r="C13" s="531"/>
      <c r="D13" s="531"/>
      <c r="E13" s="322">
        <f t="shared" si="1"/>
        <v>0</v>
      </c>
      <c r="F13" s="531"/>
      <c r="G13" s="322">
        <f t="shared" si="1"/>
        <v>0</v>
      </c>
      <c r="H13" s="531"/>
      <c r="I13" s="322">
        <f t="shared" si="1"/>
        <v>0</v>
      </c>
      <c r="J13" s="531"/>
      <c r="K13" s="322">
        <f t="shared" si="1"/>
        <v>0</v>
      </c>
      <c r="L13" s="531"/>
      <c r="M13" s="322">
        <f t="shared" si="1"/>
        <v>0</v>
      </c>
      <c r="O13" s="487">
        <f t="shared" si="2"/>
        <v>0</v>
      </c>
      <c r="P13" s="487">
        <f t="shared" si="3"/>
        <v>0</v>
      </c>
      <c r="Q13" s="487">
        <f t="shared" si="4"/>
        <v>0</v>
      </c>
      <c r="R13" s="487">
        <f t="shared" si="5"/>
        <v>0</v>
      </c>
      <c r="S13" s="487">
        <f t="shared" si="6"/>
        <v>0</v>
      </c>
    </row>
    <row r="14" spans="1:19" s="44" customFormat="1" ht="13.5" customHeight="1" x14ac:dyDescent="0.3">
      <c r="A14" s="788" t="s">
        <v>993</v>
      </c>
      <c r="B14" s="789"/>
      <c r="C14" s="567">
        <f>+SUM(C15:C18)</f>
        <v>0</v>
      </c>
      <c r="D14" s="567">
        <f t="shared" ref="D14" si="7">+SUM(D15:D18)</f>
        <v>0</v>
      </c>
      <c r="E14" s="568">
        <f>+SUM(E15:E18)</f>
        <v>0</v>
      </c>
      <c r="F14" s="567">
        <f t="shared" ref="F14" si="8">+SUM(F15:F18)</f>
        <v>0</v>
      </c>
      <c r="G14" s="568">
        <f>+SUM(G15:G18)</f>
        <v>0</v>
      </c>
      <c r="H14" s="567">
        <f t="shared" ref="H14" si="9">+SUM(H15:H18)</f>
        <v>0</v>
      </c>
      <c r="I14" s="568">
        <f>+SUM(I15:I18)</f>
        <v>0</v>
      </c>
      <c r="J14" s="567">
        <f t="shared" ref="J14" si="10">+SUM(J15:J18)</f>
        <v>0</v>
      </c>
      <c r="K14" s="568">
        <f>+SUM(K15:K18)</f>
        <v>0</v>
      </c>
      <c r="L14" s="567">
        <f t="shared" ref="L14" si="11">+SUM(L15:L18)</f>
        <v>0</v>
      </c>
      <c r="M14" s="568">
        <f>+SUM(M15:M18)</f>
        <v>0</v>
      </c>
      <c r="O14" s="487">
        <f t="shared" si="2"/>
        <v>0</v>
      </c>
      <c r="P14" s="487">
        <f t="shared" si="3"/>
        <v>0</v>
      </c>
      <c r="Q14" s="487">
        <f t="shared" si="4"/>
        <v>0</v>
      </c>
      <c r="R14" s="487">
        <f t="shared" si="5"/>
        <v>0</v>
      </c>
      <c r="S14" s="487">
        <f t="shared" si="6"/>
        <v>0</v>
      </c>
    </row>
    <row r="15" spans="1:19" s="44" customFormat="1" ht="13.5" customHeight="1" x14ac:dyDescent="0.3">
      <c r="A15" s="773" t="s">
        <v>849</v>
      </c>
      <c r="B15" s="774"/>
      <c r="C15" s="531"/>
      <c r="D15" s="531"/>
      <c r="E15" s="322">
        <f t="shared" si="1"/>
        <v>0</v>
      </c>
      <c r="F15" s="531"/>
      <c r="G15" s="322">
        <f t="shared" si="1"/>
        <v>0</v>
      </c>
      <c r="H15" s="531"/>
      <c r="I15" s="322">
        <f t="shared" si="1"/>
        <v>0</v>
      </c>
      <c r="J15" s="531"/>
      <c r="K15" s="322">
        <f t="shared" si="1"/>
        <v>0</v>
      </c>
      <c r="L15" s="531"/>
      <c r="M15" s="322">
        <f t="shared" si="1"/>
        <v>0</v>
      </c>
      <c r="O15" s="487">
        <f t="shared" si="2"/>
        <v>0</v>
      </c>
      <c r="P15" s="487">
        <f t="shared" si="3"/>
        <v>0</v>
      </c>
      <c r="Q15" s="487">
        <f t="shared" si="4"/>
        <v>0</v>
      </c>
      <c r="R15" s="487">
        <f t="shared" si="5"/>
        <v>0</v>
      </c>
      <c r="S15" s="487">
        <f t="shared" si="6"/>
        <v>0</v>
      </c>
    </row>
    <row r="16" spans="1:19" s="44" customFormat="1" ht="13.5" customHeight="1" x14ac:dyDescent="0.3">
      <c r="A16" s="773" t="s">
        <v>849</v>
      </c>
      <c r="B16" s="774"/>
      <c r="C16" s="531"/>
      <c r="D16" s="531"/>
      <c r="E16" s="322">
        <f t="shared" si="1"/>
        <v>0</v>
      </c>
      <c r="F16" s="531"/>
      <c r="G16" s="322">
        <f t="shared" si="1"/>
        <v>0</v>
      </c>
      <c r="H16" s="531"/>
      <c r="I16" s="322">
        <f t="shared" si="1"/>
        <v>0</v>
      </c>
      <c r="J16" s="531"/>
      <c r="K16" s="322">
        <f t="shared" si="1"/>
        <v>0</v>
      </c>
      <c r="L16" s="531"/>
      <c r="M16" s="322">
        <f t="shared" si="1"/>
        <v>0</v>
      </c>
      <c r="O16" s="487">
        <f t="shared" si="2"/>
        <v>0</v>
      </c>
      <c r="P16" s="487">
        <f t="shared" si="3"/>
        <v>0</v>
      </c>
      <c r="Q16" s="487">
        <f t="shared" si="4"/>
        <v>0</v>
      </c>
      <c r="R16" s="487">
        <f t="shared" si="5"/>
        <v>0</v>
      </c>
      <c r="S16" s="487">
        <f t="shared" si="6"/>
        <v>0</v>
      </c>
    </row>
    <row r="17" spans="1:19" s="44" customFormat="1" ht="13.5" customHeight="1" x14ac:dyDescent="0.3">
      <c r="A17" s="773" t="s">
        <v>849</v>
      </c>
      <c r="B17" s="774"/>
      <c r="C17" s="531"/>
      <c r="D17" s="531"/>
      <c r="E17" s="322">
        <f t="shared" si="1"/>
        <v>0</v>
      </c>
      <c r="F17" s="531"/>
      <c r="G17" s="322">
        <f t="shared" si="1"/>
        <v>0</v>
      </c>
      <c r="H17" s="531"/>
      <c r="I17" s="322">
        <f t="shared" si="1"/>
        <v>0</v>
      </c>
      <c r="J17" s="531"/>
      <c r="K17" s="322">
        <f t="shared" si="1"/>
        <v>0</v>
      </c>
      <c r="L17" s="531"/>
      <c r="M17" s="322">
        <f t="shared" si="1"/>
        <v>0</v>
      </c>
      <c r="O17" s="487">
        <f t="shared" si="2"/>
        <v>0</v>
      </c>
      <c r="P17" s="487">
        <f t="shared" si="3"/>
        <v>0</v>
      </c>
      <c r="Q17" s="487">
        <f t="shared" si="4"/>
        <v>0</v>
      </c>
      <c r="R17" s="487">
        <f t="shared" si="5"/>
        <v>0</v>
      </c>
      <c r="S17" s="487">
        <f t="shared" si="6"/>
        <v>0</v>
      </c>
    </row>
    <row r="18" spans="1:19" s="44" customFormat="1" ht="13.5" customHeight="1" x14ac:dyDescent="0.3">
      <c r="A18" s="773" t="s">
        <v>849</v>
      </c>
      <c r="B18" s="774"/>
      <c r="C18" s="531"/>
      <c r="D18" s="531"/>
      <c r="E18" s="322">
        <f t="shared" si="1"/>
        <v>0</v>
      </c>
      <c r="F18" s="531"/>
      <c r="G18" s="322">
        <f t="shared" si="1"/>
        <v>0</v>
      </c>
      <c r="H18" s="531"/>
      <c r="I18" s="322">
        <f t="shared" si="1"/>
        <v>0</v>
      </c>
      <c r="J18" s="531"/>
      <c r="K18" s="322">
        <f t="shared" si="1"/>
        <v>0</v>
      </c>
      <c r="L18" s="531"/>
      <c r="M18" s="322">
        <f t="shared" si="1"/>
        <v>0</v>
      </c>
      <c r="O18" s="487">
        <f t="shared" si="2"/>
        <v>0</v>
      </c>
      <c r="P18" s="487">
        <f t="shared" si="3"/>
        <v>0</v>
      </c>
      <c r="Q18" s="487">
        <f t="shared" si="4"/>
        <v>0</v>
      </c>
      <c r="R18" s="487">
        <f t="shared" si="5"/>
        <v>0</v>
      </c>
      <c r="S18" s="487">
        <f t="shared" si="6"/>
        <v>0</v>
      </c>
    </row>
    <row r="19" spans="1:19" s="44" customFormat="1" ht="13.5" customHeight="1" x14ac:dyDescent="0.3">
      <c r="A19" s="788" t="s">
        <v>994</v>
      </c>
      <c r="B19" s="789"/>
      <c r="C19" s="567">
        <f>+SUM(C20:C23)</f>
        <v>0</v>
      </c>
      <c r="D19" s="567">
        <f t="shared" ref="D19:M19" si="12">+SUM(D20:D23)</f>
        <v>0</v>
      </c>
      <c r="E19" s="567">
        <f t="shared" si="12"/>
        <v>0</v>
      </c>
      <c r="F19" s="567">
        <f t="shared" si="12"/>
        <v>0</v>
      </c>
      <c r="G19" s="567">
        <f t="shared" si="12"/>
        <v>0</v>
      </c>
      <c r="H19" s="567">
        <f t="shared" si="12"/>
        <v>0</v>
      </c>
      <c r="I19" s="567">
        <f t="shared" si="12"/>
        <v>0</v>
      </c>
      <c r="J19" s="567">
        <f t="shared" si="12"/>
        <v>0</v>
      </c>
      <c r="K19" s="567">
        <f t="shared" si="12"/>
        <v>0</v>
      </c>
      <c r="L19" s="567">
        <f t="shared" si="12"/>
        <v>0</v>
      </c>
      <c r="M19" s="567">
        <f t="shared" si="12"/>
        <v>0</v>
      </c>
      <c r="O19" s="487">
        <f t="shared" si="2"/>
        <v>0</v>
      </c>
      <c r="P19" s="487">
        <f t="shared" si="3"/>
        <v>0</v>
      </c>
      <c r="Q19" s="487">
        <f t="shared" si="4"/>
        <v>0</v>
      </c>
      <c r="R19" s="487">
        <f t="shared" si="5"/>
        <v>0</v>
      </c>
      <c r="S19" s="487">
        <f t="shared" si="6"/>
        <v>0</v>
      </c>
    </row>
    <row r="20" spans="1:19" s="44" customFormat="1" ht="13.5" customHeight="1" x14ac:dyDescent="0.3">
      <c r="A20" s="773" t="s">
        <v>849</v>
      </c>
      <c r="B20" s="774"/>
      <c r="C20" s="531"/>
      <c r="D20" s="531"/>
      <c r="E20" s="322">
        <f t="shared" si="1"/>
        <v>0</v>
      </c>
      <c r="F20" s="531"/>
      <c r="G20" s="322">
        <f t="shared" si="1"/>
        <v>0</v>
      </c>
      <c r="H20" s="531"/>
      <c r="I20" s="322">
        <f t="shared" si="1"/>
        <v>0</v>
      </c>
      <c r="J20" s="531"/>
      <c r="K20" s="322">
        <f t="shared" si="1"/>
        <v>0</v>
      </c>
      <c r="L20" s="531"/>
      <c r="M20" s="322">
        <f t="shared" si="1"/>
        <v>0</v>
      </c>
      <c r="O20" s="487">
        <f t="shared" si="2"/>
        <v>0</v>
      </c>
      <c r="P20" s="487">
        <f t="shared" si="3"/>
        <v>0</v>
      </c>
      <c r="Q20" s="487">
        <f t="shared" si="4"/>
        <v>0</v>
      </c>
      <c r="R20" s="487">
        <f t="shared" si="5"/>
        <v>0</v>
      </c>
      <c r="S20" s="487">
        <f t="shared" si="6"/>
        <v>0</v>
      </c>
    </row>
    <row r="21" spans="1:19" s="44" customFormat="1" ht="13.5" customHeight="1" x14ac:dyDescent="0.3">
      <c r="A21" s="773" t="s">
        <v>849</v>
      </c>
      <c r="B21" s="774"/>
      <c r="C21" s="531"/>
      <c r="D21" s="531"/>
      <c r="E21" s="322">
        <f t="shared" si="1"/>
        <v>0</v>
      </c>
      <c r="F21" s="531"/>
      <c r="G21" s="322">
        <f t="shared" si="1"/>
        <v>0</v>
      </c>
      <c r="H21" s="531"/>
      <c r="I21" s="322">
        <f t="shared" si="1"/>
        <v>0</v>
      </c>
      <c r="J21" s="531"/>
      <c r="K21" s="322">
        <f t="shared" si="1"/>
        <v>0</v>
      </c>
      <c r="L21" s="531"/>
      <c r="M21" s="322">
        <f t="shared" si="1"/>
        <v>0</v>
      </c>
      <c r="O21" s="487">
        <f t="shared" si="2"/>
        <v>0</v>
      </c>
      <c r="P21" s="487">
        <f t="shared" si="3"/>
        <v>0</v>
      </c>
      <c r="Q21" s="487">
        <f t="shared" si="4"/>
        <v>0</v>
      </c>
      <c r="R21" s="487">
        <f t="shared" si="5"/>
        <v>0</v>
      </c>
      <c r="S21" s="487">
        <f t="shared" si="6"/>
        <v>0</v>
      </c>
    </row>
    <row r="22" spans="1:19" s="44" customFormat="1" ht="13.5" customHeight="1" x14ac:dyDescent="0.3">
      <c r="A22" s="773" t="s">
        <v>849</v>
      </c>
      <c r="B22" s="774"/>
      <c r="C22" s="531"/>
      <c r="D22" s="531"/>
      <c r="E22" s="322">
        <f t="shared" si="1"/>
        <v>0</v>
      </c>
      <c r="F22" s="531"/>
      <c r="G22" s="322">
        <f t="shared" si="1"/>
        <v>0</v>
      </c>
      <c r="H22" s="531"/>
      <c r="I22" s="322">
        <f t="shared" si="1"/>
        <v>0</v>
      </c>
      <c r="J22" s="531"/>
      <c r="K22" s="322">
        <f t="shared" si="1"/>
        <v>0</v>
      </c>
      <c r="L22" s="531"/>
      <c r="M22" s="322">
        <f t="shared" si="1"/>
        <v>0</v>
      </c>
      <c r="O22" s="487">
        <f t="shared" si="2"/>
        <v>0</v>
      </c>
      <c r="P22" s="487">
        <f t="shared" si="3"/>
        <v>0</v>
      </c>
      <c r="Q22" s="487">
        <f t="shared" si="4"/>
        <v>0</v>
      </c>
      <c r="R22" s="487">
        <f t="shared" si="5"/>
        <v>0</v>
      </c>
      <c r="S22" s="487">
        <f t="shared" si="6"/>
        <v>0</v>
      </c>
    </row>
    <row r="23" spans="1:19" s="44" customFormat="1" ht="13.5" customHeight="1" x14ac:dyDescent="0.3">
      <c r="A23" s="773" t="s">
        <v>849</v>
      </c>
      <c r="B23" s="774"/>
      <c r="C23" s="531"/>
      <c r="D23" s="531"/>
      <c r="E23" s="322">
        <f t="shared" si="1"/>
        <v>0</v>
      </c>
      <c r="F23" s="531"/>
      <c r="G23" s="322">
        <f t="shared" si="1"/>
        <v>0</v>
      </c>
      <c r="H23" s="531"/>
      <c r="I23" s="322">
        <f t="shared" si="1"/>
        <v>0</v>
      </c>
      <c r="J23" s="531"/>
      <c r="K23" s="322">
        <f t="shared" si="1"/>
        <v>0</v>
      </c>
      <c r="L23" s="531"/>
      <c r="M23" s="322">
        <f t="shared" si="1"/>
        <v>0</v>
      </c>
      <c r="O23" s="487">
        <f t="shared" si="2"/>
        <v>0</v>
      </c>
      <c r="P23" s="487">
        <f t="shared" si="3"/>
        <v>0</v>
      </c>
      <c r="Q23" s="487">
        <f t="shared" si="4"/>
        <v>0</v>
      </c>
      <c r="R23" s="487">
        <f t="shared" si="5"/>
        <v>0</v>
      </c>
      <c r="S23" s="487">
        <f t="shared" si="6"/>
        <v>0</v>
      </c>
    </row>
    <row r="24" spans="1:19" s="44" customFormat="1" ht="13.5" customHeight="1" x14ac:dyDescent="0.3">
      <c r="A24" s="776" t="s">
        <v>22</v>
      </c>
      <c r="B24" s="777"/>
      <c r="C24" s="532">
        <f>+C9+C14+C19</f>
        <v>0</v>
      </c>
      <c r="D24" s="532">
        <f t="shared" ref="D24:M24" si="13">+D9+D14+D19</f>
        <v>0</v>
      </c>
      <c r="E24" s="532">
        <f t="shared" si="13"/>
        <v>0</v>
      </c>
      <c r="F24" s="532">
        <f t="shared" si="13"/>
        <v>0</v>
      </c>
      <c r="G24" s="532">
        <f t="shared" si="13"/>
        <v>0</v>
      </c>
      <c r="H24" s="532">
        <f t="shared" si="13"/>
        <v>0</v>
      </c>
      <c r="I24" s="532">
        <f t="shared" si="13"/>
        <v>0</v>
      </c>
      <c r="J24" s="532">
        <f t="shared" si="13"/>
        <v>0</v>
      </c>
      <c r="K24" s="532">
        <f t="shared" si="13"/>
        <v>0</v>
      </c>
      <c r="L24" s="532">
        <f t="shared" si="13"/>
        <v>0</v>
      </c>
      <c r="M24" s="532">
        <f t="shared" si="13"/>
        <v>0</v>
      </c>
      <c r="O24" s="487">
        <f t="shared" ref="O24:O31" si="14">IFERROR(IF(AND(ROUND(SUM(C24:C24),0)=0,ROUND(SUM(D24:D24),0)&gt;ROUND(SUM(C24:C24),0)),"INF",(ROUND(SUM(D24:D24),0)-ROUND(SUM(C24:C24),0))/ROUND(SUM(C24:C24),0)),0)</f>
        <v>0</v>
      </c>
      <c r="P24" s="487">
        <f t="shared" si="3"/>
        <v>0</v>
      </c>
      <c r="Q24" s="487">
        <f t="shared" si="4"/>
        <v>0</v>
      </c>
      <c r="R24" s="487">
        <f t="shared" si="5"/>
        <v>0</v>
      </c>
      <c r="S24" s="487">
        <f t="shared" si="6"/>
        <v>0</v>
      </c>
    </row>
    <row r="25" spans="1:19" s="44" customFormat="1" ht="13.5" customHeight="1" x14ac:dyDescent="0.3">
      <c r="A25" s="773" t="s">
        <v>849</v>
      </c>
      <c r="B25" s="774"/>
      <c r="C25" s="531"/>
      <c r="D25" s="531"/>
      <c r="E25" s="322">
        <f t="shared" si="1"/>
        <v>0</v>
      </c>
      <c r="F25" s="531"/>
      <c r="G25" s="322">
        <f t="shared" ref="G25:G30" si="15">D25-F25</f>
        <v>0</v>
      </c>
      <c r="H25" s="531"/>
      <c r="I25" s="322">
        <f t="shared" ref="I25:I30" si="16">F25-H25</f>
        <v>0</v>
      </c>
      <c r="J25" s="531"/>
      <c r="K25" s="322">
        <f t="shared" ref="K25:K30" si="17">H25-J25</f>
        <v>0</v>
      </c>
      <c r="L25" s="531"/>
      <c r="M25" s="322">
        <f t="shared" ref="M25:M30" si="18">J25-L25</f>
        <v>0</v>
      </c>
      <c r="O25" s="487">
        <f t="shared" si="14"/>
        <v>0</v>
      </c>
      <c r="P25" s="487">
        <f t="shared" si="3"/>
        <v>0</v>
      </c>
      <c r="Q25" s="487">
        <f t="shared" si="4"/>
        <v>0</v>
      </c>
      <c r="R25" s="487">
        <f t="shared" si="5"/>
        <v>0</v>
      </c>
      <c r="S25" s="487">
        <f t="shared" si="6"/>
        <v>0</v>
      </c>
    </row>
    <row r="26" spans="1:19" s="44" customFormat="1" ht="13.5" customHeight="1" x14ac:dyDescent="0.3">
      <c r="A26" s="773" t="s">
        <v>849</v>
      </c>
      <c r="B26" s="774"/>
      <c r="C26" s="531"/>
      <c r="D26" s="531"/>
      <c r="E26" s="322">
        <f t="shared" si="1"/>
        <v>0</v>
      </c>
      <c r="F26" s="531"/>
      <c r="G26" s="322">
        <f t="shared" si="15"/>
        <v>0</v>
      </c>
      <c r="H26" s="531"/>
      <c r="I26" s="322">
        <f t="shared" si="16"/>
        <v>0</v>
      </c>
      <c r="J26" s="531"/>
      <c r="K26" s="322">
        <f t="shared" si="17"/>
        <v>0</v>
      </c>
      <c r="L26" s="531"/>
      <c r="M26" s="322">
        <f t="shared" si="18"/>
        <v>0</v>
      </c>
      <c r="O26" s="487">
        <f t="shared" si="14"/>
        <v>0</v>
      </c>
      <c r="P26" s="487">
        <f t="shared" si="3"/>
        <v>0</v>
      </c>
      <c r="Q26" s="487">
        <f t="shared" si="4"/>
        <v>0</v>
      </c>
      <c r="R26" s="487">
        <f t="shared" si="5"/>
        <v>0</v>
      </c>
      <c r="S26" s="487">
        <f t="shared" si="6"/>
        <v>0</v>
      </c>
    </row>
    <row r="27" spans="1:19" s="44" customFormat="1" ht="13.5" customHeight="1" x14ac:dyDescent="0.3">
      <c r="A27" s="773" t="s">
        <v>849</v>
      </c>
      <c r="B27" s="774"/>
      <c r="C27" s="531"/>
      <c r="D27" s="531"/>
      <c r="E27" s="322">
        <f t="shared" si="1"/>
        <v>0</v>
      </c>
      <c r="F27" s="531"/>
      <c r="G27" s="322">
        <f t="shared" si="15"/>
        <v>0</v>
      </c>
      <c r="H27" s="531"/>
      <c r="I27" s="322">
        <f t="shared" si="16"/>
        <v>0</v>
      </c>
      <c r="J27" s="531"/>
      <c r="K27" s="322">
        <f t="shared" si="17"/>
        <v>0</v>
      </c>
      <c r="L27" s="531"/>
      <c r="M27" s="322">
        <f t="shared" si="18"/>
        <v>0</v>
      </c>
      <c r="O27" s="487">
        <f t="shared" si="14"/>
        <v>0</v>
      </c>
      <c r="P27" s="487">
        <f t="shared" si="3"/>
        <v>0</v>
      </c>
      <c r="Q27" s="487">
        <f t="shared" si="4"/>
        <v>0</v>
      </c>
      <c r="R27" s="487">
        <f t="shared" si="5"/>
        <v>0</v>
      </c>
      <c r="S27" s="487">
        <f t="shared" si="6"/>
        <v>0</v>
      </c>
    </row>
    <row r="28" spans="1:19" s="44" customFormat="1" ht="13.5" customHeight="1" x14ac:dyDescent="0.3">
      <c r="A28" s="773" t="s">
        <v>849</v>
      </c>
      <c r="B28" s="774"/>
      <c r="C28" s="531"/>
      <c r="D28" s="531"/>
      <c r="E28" s="322">
        <f t="shared" si="1"/>
        <v>0</v>
      </c>
      <c r="F28" s="531"/>
      <c r="G28" s="322">
        <f t="shared" si="15"/>
        <v>0</v>
      </c>
      <c r="H28" s="531"/>
      <c r="I28" s="322">
        <f t="shared" si="16"/>
        <v>0</v>
      </c>
      <c r="J28" s="531"/>
      <c r="K28" s="322">
        <f t="shared" si="17"/>
        <v>0</v>
      </c>
      <c r="L28" s="531"/>
      <c r="M28" s="322">
        <f t="shared" si="18"/>
        <v>0</v>
      </c>
      <c r="O28" s="487">
        <f t="shared" si="14"/>
        <v>0</v>
      </c>
      <c r="P28" s="487">
        <f t="shared" si="3"/>
        <v>0</v>
      </c>
      <c r="Q28" s="487">
        <f t="shared" si="4"/>
        <v>0</v>
      </c>
      <c r="R28" s="487">
        <f t="shared" si="5"/>
        <v>0</v>
      </c>
      <c r="S28" s="487">
        <f t="shared" si="6"/>
        <v>0</v>
      </c>
    </row>
    <row r="29" spans="1:19" s="44" customFormat="1" ht="13.5" customHeight="1" x14ac:dyDescent="0.3">
      <c r="A29" s="773" t="s">
        <v>849</v>
      </c>
      <c r="B29" s="774"/>
      <c r="C29" s="531"/>
      <c r="D29" s="531"/>
      <c r="E29" s="322">
        <f t="shared" si="1"/>
        <v>0</v>
      </c>
      <c r="F29" s="531"/>
      <c r="G29" s="322">
        <f t="shared" si="15"/>
        <v>0</v>
      </c>
      <c r="H29" s="531"/>
      <c r="I29" s="322">
        <f t="shared" si="16"/>
        <v>0</v>
      </c>
      <c r="J29" s="531"/>
      <c r="K29" s="322">
        <f t="shared" si="17"/>
        <v>0</v>
      </c>
      <c r="L29" s="531"/>
      <c r="M29" s="322">
        <f t="shared" si="18"/>
        <v>0</v>
      </c>
      <c r="O29" s="487">
        <f t="shared" si="14"/>
        <v>0</v>
      </c>
      <c r="P29" s="487">
        <f t="shared" si="3"/>
        <v>0</v>
      </c>
      <c r="Q29" s="487">
        <f t="shared" si="4"/>
        <v>0</v>
      </c>
      <c r="R29" s="487">
        <f t="shared" si="5"/>
        <v>0</v>
      </c>
      <c r="S29" s="487">
        <f t="shared" si="6"/>
        <v>0</v>
      </c>
    </row>
    <row r="30" spans="1:19" s="44" customFormat="1" ht="13.5" customHeight="1" x14ac:dyDescent="0.3">
      <c r="A30" s="773" t="s">
        <v>849</v>
      </c>
      <c r="B30" s="774"/>
      <c r="C30" s="531"/>
      <c r="D30" s="531"/>
      <c r="E30" s="322">
        <f t="shared" si="1"/>
        <v>0</v>
      </c>
      <c r="F30" s="531"/>
      <c r="G30" s="322">
        <f t="shared" si="15"/>
        <v>0</v>
      </c>
      <c r="H30" s="531"/>
      <c r="I30" s="322">
        <f t="shared" si="16"/>
        <v>0</v>
      </c>
      <c r="J30" s="531"/>
      <c r="K30" s="322">
        <f t="shared" si="17"/>
        <v>0</v>
      </c>
      <c r="L30" s="531"/>
      <c r="M30" s="322">
        <f t="shared" si="18"/>
        <v>0</v>
      </c>
      <c r="O30" s="487">
        <f t="shared" si="14"/>
        <v>0</v>
      </c>
      <c r="P30" s="487">
        <f t="shared" si="3"/>
        <v>0</v>
      </c>
      <c r="Q30" s="487">
        <f t="shared" si="4"/>
        <v>0</v>
      </c>
      <c r="R30" s="487">
        <f t="shared" si="5"/>
        <v>0</v>
      </c>
      <c r="S30" s="487">
        <f t="shared" si="6"/>
        <v>0</v>
      </c>
    </row>
    <row r="31" spans="1:19" s="44" customFormat="1" ht="13.5" customHeight="1" x14ac:dyDescent="0.3">
      <c r="A31" s="776" t="s">
        <v>23</v>
      </c>
      <c r="B31" s="777"/>
      <c r="C31" s="532">
        <f>+SUM(C25:C30)</f>
        <v>0</v>
      </c>
      <c r="D31" s="532">
        <f t="shared" ref="D31:M31" si="19">+SUM(D25:D30)</f>
        <v>0</v>
      </c>
      <c r="E31" s="532">
        <f t="shared" si="19"/>
        <v>0</v>
      </c>
      <c r="F31" s="532">
        <f t="shared" si="19"/>
        <v>0</v>
      </c>
      <c r="G31" s="532">
        <f t="shared" si="19"/>
        <v>0</v>
      </c>
      <c r="H31" s="532">
        <f t="shared" si="19"/>
        <v>0</v>
      </c>
      <c r="I31" s="532">
        <f t="shared" si="19"/>
        <v>0</v>
      </c>
      <c r="J31" s="532">
        <f t="shared" si="19"/>
        <v>0</v>
      </c>
      <c r="K31" s="532">
        <f t="shared" si="19"/>
        <v>0</v>
      </c>
      <c r="L31" s="532">
        <f t="shared" si="19"/>
        <v>0</v>
      </c>
      <c r="M31" s="532">
        <f t="shared" si="19"/>
        <v>0</v>
      </c>
      <c r="O31" s="487">
        <f t="shared" si="14"/>
        <v>0</v>
      </c>
      <c r="P31" s="487">
        <f t="shared" si="3"/>
        <v>0</v>
      </c>
      <c r="Q31" s="487">
        <f t="shared" si="4"/>
        <v>0</v>
      </c>
      <c r="R31" s="487">
        <f t="shared" si="5"/>
        <v>0</v>
      </c>
      <c r="S31" s="487">
        <f t="shared" si="6"/>
        <v>0</v>
      </c>
    </row>
    <row r="33" spans="1:13" x14ac:dyDescent="0.3">
      <c r="A33" s="776" t="s">
        <v>14</v>
      </c>
      <c r="B33" s="777"/>
      <c r="C33" s="532">
        <f>+C24+C31</f>
        <v>0</v>
      </c>
      <c r="D33" s="532">
        <f t="shared" ref="D33:M33" si="20">+D24+D31</f>
        <v>0</v>
      </c>
      <c r="E33" s="532">
        <f t="shared" si="20"/>
        <v>0</v>
      </c>
      <c r="F33" s="532">
        <f t="shared" si="20"/>
        <v>0</v>
      </c>
      <c r="G33" s="532">
        <f t="shared" si="20"/>
        <v>0</v>
      </c>
      <c r="H33" s="532">
        <f t="shared" si="20"/>
        <v>0</v>
      </c>
      <c r="I33" s="532">
        <f t="shared" si="20"/>
        <v>0</v>
      </c>
      <c r="J33" s="532">
        <f t="shared" si="20"/>
        <v>0</v>
      </c>
      <c r="K33" s="532">
        <f t="shared" si="20"/>
        <v>0</v>
      </c>
      <c r="L33" s="532">
        <f t="shared" si="20"/>
        <v>0</v>
      </c>
      <c r="M33" s="532">
        <f t="shared" si="20"/>
        <v>0</v>
      </c>
    </row>
    <row r="35" spans="1:13" x14ac:dyDescent="0.3">
      <c r="A35" s="776" t="s">
        <v>850</v>
      </c>
      <c r="B35" s="777"/>
      <c r="C35" s="532">
        <f>'TAB4.1.1'!B29</f>
        <v>0</v>
      </c>
      <c r="D35" s="532">
        <f>'TAB4.1.1'!C29</f>
        <v>0</v>
      </c>
      <c r="E35" s="533"/>
      <c r="F35" s="532">
        <f>'TAB4.1.1'!E29</f>
        <v>0</v>
      </c>
      <c r="G35" s="533"/>
      <c r="H35" s="532">
        <f>'TAB4.1.1'!G29</f>
        <v>0</v>
      </c>
      <c r="I35" s="533"/>
      <c r="J35" s="532">
        <f>'TAB4.1.1'!I29</f>
        <v>0</v>
      </c>
      <c r="K35" s="533"/>
      <c r="L35" s="532">
        <f>'TAB4.1.1'!K29</f>
        <v>0</v>
      </c>
    </row>
    <row r="36" spans="1:13" x14ac:dyDescent="0.3">
      <c r="B36" s="534" t="s">
        <v>748</v>
      </c>
      <c r="C36" s="84">
        <f>+C35-C33</f>
        <v>0</v>
      </c>
      <c r="D36" s="84">
        <f>+D35-D33</f>
        <v>0</v>
      </c>
      <c r="F36" s="84">
        <f>+F35-F33</f>
        <v>0</v>
      </c>
      <c r="H36" s="84">
        <f>+H35-H33</f>
        <v>0</v>
      </c>
      <c r="J36" s="84">
        <f>+J35-J33</f>
        <v>0</v>
      </c>
      <c r="L36" s="84">
        <f>+L35-L33</f>
        <v>0</v>
      </c>
    </row>
  </sheetData>
  <mergeCells count="28">
    <mergeCell ref="A3:S3"/>
    <mergeCell ref="A5:S5"/>
    <mergeCell ref="O7:S7"/>
    <mergeCell ref="A17:B17"/>
    <mergeCell ref="A18:B18"/>
    <mergeCell ref="A19:B19"/>
    <mergeCell ref="A20:B20"/>
    <mergeCell ref="A21:B21"/>
    <mergeCell ref="A9:B9"/>
    <mergeCell ref="A10:B10"/>
    <mergeCell ref="A11:B11"/>
    <mergeCell ref="A12:B12"/>
    <mergeCell ref="A13:B13"/>
    <mergeCell ref="A14:B14"/>
    <mergeCell ref="A15:B15"/>
    <mergeCell ref="A16:B16"/>
    <mergeCell ref="A35:B35"/>
    <mergeCell ref="A22:B22"/>
    <mergeCell ref="A23:B23"/>
    <mergeCell ref="A24:B24"/>
    <mergeCell ref="A25:B25"/>
    <mergeCell ref="A26:B26"/>
    <mergeCell ref="A27:B27"/>
    <mergeCell ref="A28:B28"/>
    <mergeCell ref="A29:B29"/>
    <mergeCell ref="A30:B30"/>
    <mergeCell ref="A31:B31"/>
    <mergeCell ref="A33:B33"/>
  </mergeCells>
  <conditionalFormatting sqref="D12:D13 C10:D11 L10:L13 A25:A30 J25:J30 H25:H30 F25:F30 C25:D30 C16:D18 F10:F13 H10:H13 J10:J13 L18 J15:J18 H15:H18 F15:F18 D15 F20:F23 H20:H23 J20:J23 L20:L23 C20:D23 C9:M9 C14:M14 C19:M19 A9:A23">
    <cfRule type="containsText" dxfId="95" priority="25" operator="containsText" text="ntitulé">
      <formula>NOT(ISERROR(SEARCH("ntitulé",A9)))</formula>
    </cfRule>
    <cfRule type="containsBlanks" dxfId="94" priority="26">
      <formula>LEN(TRIM(A9))=0</formula>
    </cfRule>
  </conditionalFormatting>
  <conditionalFormatting sqref="D12:D13 C10:D11 L10:L13 J25:J30 H25:H30 F25:F30 C25:D30 C16:D18 F10:F13 H10:H13 J10:J13 L18 J15:J18 H15:H18 F15:F18 D15 F20:F23 H20:H23 J20:J23 L20:L23 C20:D23 C9:M9 C14:M14 C19:M19 A9:B23">
    <cfRule type="containsText" dxfId="93" priority="24" operator="containsText" text="libre">
      <formula>NOT(ISERROR(SEARCH("libre",A9)))</formula>
    </cfRule>
  </conditionalFormatting>
  <conditionalFormatting sqref="C12:C13 C15">
    <cfRule type="containsText" dxfId="92" priority="22" operator="containsText" text="ntitulé">
      <formula>NOT(ISERROR(SEARCH("ntitulé",C12)))</formula>
    </cfRule>
    <cfRule type="containsBlanks" dxfId="91" priority="23">
      <formula>LEN(TRIM(C12))=0</formula>
    </cfRule>
  </conditionalFormatting>
  <conditionalFormatting sqref="C12:C13 C15">
    <cfRule type="containsText" dxfId="90" priority="21" operator="containsText" text="libre">
      <formula>NOT(ISERROR(SEARCH("libre",C12)))</formula>
    </cfRule>
  </conditionalFormatting>
  <conditionalFormatting sqref="C12">
    <cfRule type="containsText" dxfId="89" priority="19" operator="containsText" text="ntitulé">
      <formula>NOT(ISERROR(SEARCH("ntitulé",C12)))</formula>
    </cfRule>
    <cfRule type="containsBlanks" dxfId="88" priority="20">
      <formula>LEN(TRIM(C12))=0</formula>
    </cfRule>
  </conditionalFormatting>
  <conditionalFormatting sqref="C12">
    <cfRule type="containsText" dxfId="87" priority="18" operator="containsText" text="libre">
      <formula>NOT(ISERROR(SEARCH("libre",C12)))</formula>
    </cfRule>
  </conditionalFormatting>
  <conditionalFormatting sqref="C11">
    <cfRule type="containsText" dxfId="86" priority="16" operator="containsText" text="ntitulé">
      <formula>NOT(ISERROR(SEARCH("ntitulé",C11)))</formula>
    </cfRule>
    <cfRule type="containsBlanks" dxfId="85" priority="17">
      <formula>LEN(TRIM(C11))=0</formula>
    </cfRule>
  </conditionalFormatting>
  <conditionalFormatting sqref="C11">
    <cfRule type="containsText" dxfId="84" priority="15" operator="containsText" text="libre">
      <formula>NOT(ISERROR(SEARCH("libre",C11)))</formula>
    </cfRule>
  </conditionalFormatting>
  <conditionalFormatting sqref="C13">
    <cfRule type="containsText" dxfId="83" priority="13" operator="containsText" text="ntitulé">
      <formula>NOT(ISERROR(SEARCH("ntitulé",C13)))</formula>
    </cfRule>
    <cfRule type="containsBlanks" dxfId="82" priority="14">
      <formula>LEN(TRIM(C13))=0</formula>
    </cfRule>
  </conditionalFormatting>
  <conditionalFormatting sqref="C13">
    <cfRule type="containsText" dxfId="81" priority="12" operator="containsText" text="libre">
      <formula>NOT(ISERROR(SEARCH("libre",C13)))</formula>
    </cfRule>
  </conditionalFormatting>
  <conditionalFormatting sqref="C15">
    <cfRule type="containsText" dxfId="80" priority="10" operator="containsText" text="ntitulé">
      <formula>NOT(ISERROR(SEARCH("ntitulé",C15)))</formula>
    </cfRule>
    <cfRule type="containsBlanks" dxfId="79" priority="11">
      <formula>LEN(TRIM(C15))=0</formula>
    </cfRule>
  </conditionalFormatting>
  <conditionalFormatting sqref="C15">
    <cfRule type="containsText" dxfId="78" priority="9" operator="containsText" text="libre">
      <formula>NOT(ISERROR(SEARCH("libre",C15)))</formula>
    </cfRule>
  </conditionalFormatting>
  <conditionalFormatting sqref="L15:L17">
    <cfRule type="containsText" dxfId="77" priority="7" operator="containsText" text="ntitulé">
      <formula>NOT(ISERROR(SEARCH("ntitulé",L15)))</formula>
    </cfRule>
    <cfRule type="containsBlanks" dxfId="76" priority="8">
      <formula>LEN(TRIM(L15))=0</formula>
    </cfRule>
  </conditionalFormatting>
  <conditionalFormatting sqref="L15:L17">
    <cfRule type="containsText" dxfId="75" priority="6" operator="containsText" text="libre">
      <formula>NOT(ISERROR(SEARCH("libre",L15)))</formula>
    </cfRule>
  </conditionalFormatting>
  <conditionalFormatting sqref="L25:L30">
    <cfRule type="containsText" dxfId="74" priority="4" operator="containsText" text="ntitulé">
      <formula>NOT(ISERROR(SEARCH("ntitulé",L25)))</formula>
    </cfRule>
    <cfRule type="containsBlanks" dxfId="73" priority="5">
      <formula>LEN(TRIM(L25))=0</formula>
    </cfRule>
  </conditionalFormatting>
  <conditionalFormatting sqref="L25:L30">
    <cfRule type="containsText" dxfId="72" priority="3" operator="containsText" text="libre">
      <formula>NOT(ISERROR(SEARCH("libre",L25)))</formula>
    </cfRule>
  </conditionalFormatting>
  <conditionalFormatting sqref="A25:B30">
    <cfRule type="containsText" dxfId="71" priority="2" operator="containsText" text="libre">
      <formula>NOT(ISERROR(SEARCH("libre",A25)))</formula>
    </cfRule>
  </conditionalFormatting>
  <conditionalFormatting sqref="O9:S31">
    <cfRule type="cellIs" dxfId="70" priority="1" operator="greaterThan">
      <formula>0.1</formula>
    </cfRule>
  </conditionalFormatting>
  <hyperlinks>
    <hyperlink ref="A1" location="TAB00!A1" display="Retour page de garde" xr:uid="{2833F624-34A9-4B1E-9A28-FC2F5FF7F4F5}"/>
  </hyperlinks>
  <pageMargins left="0.7" right="0.7" top="0.75" bottom="0.75" header="0.3" footer="0.3"/>
  <pageSetup paperSize="9" scale="6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70621-3BAD-41AF-91F1-B64B059F3CE7}">
  <sheetPr published="0">
    <pageSetUpPr fitToPage="1"/>
  </sheetPr>
  <dimension ref="A1:S32"/>
  <sheetViews>
    <sheetView zoomScaleNormal="100" workbookViewId="0">
      <selection activeCell="C8" sqref="C8:S8"/>
    </sheetView>
  </sheetViews>
  <sheetFormatPr baseColWidth="10" defaultColWidth="9.1640625" defaultRowHeight="13.5" x14ac:dyDescent="0.3"/>
  <cols>
    <col min="1" max="1" width="11.6640625" style="83" customWidth="1"/>
    <col min="2" max="2" width="27.83203125" style="2" customWidth="1"/>
    <col min="3" max="3" width="17.6640625" style="2" customWidth="1"/>
    <col min="4" max="5" width="18.5" style="2" customWidth="1"/>
    <col min="6" max="7" width="18.1640625" style="2" customWidth="1"/>
    <col min="8" max="9" width="18.5" style="2" customWidth="1"/>
    <col min="10" max="12" width="18.5" style="83" customWidth="1"/>
    <col min="13" max="13" width="18.5" style="2" customWidth="1"/>
    <col min="14" max="14" width="9.1640625" style="2"/>
    <col min="15" max="19" width="6.33203125" style="2" bestFit="1" customWidth="1"/>
    <col min="20" max="16384" width="9.1640625" style="2"/>
  </cols>
  <sheetData>
    <row r="1" spans="1:19" ht="15" x14ac:dyDescent="0.3">
      <c r="A1" s="525" t="s">
        <v>33</v>
      </c>
      <c r="J1" s="2"/>
      <c r="K1" s="2"/>
      <c r="L1" s="2"/>
    </row>
    <row r="2" spans="1:19" x14ac:dyDescent="0.3">
      <c r="A2" s="2"/>
      <c r="J2" s="2"/>
      <c r="K2" s="2"/>
      <c r="L2" s="2"/>
    </row>
    <row r="3" spans="1:19" ht="21" x14ac:dyDescent="0.3">
      <c r="A3" s="734" t="str">
        <f>TAB00!B77&amp;" : "&amp;TAB00!C77</f>
        <v>TAB4.1.1.7 : Détail de l'activation des coûts (signe négatif)</v>
      </c>
      <c r="B3" s="734"/>
      <c r="C3" s="734"/>
      <c r="D3" s="734"/>
      <c r="E3" s="734"/>
      <c r="F3" s="734"/>
      <c r="G3" s="734"/>
      <c r="H3" s="734"/>
      <c r="I3" s="734"/>
      <c r="J3" s="734"/>
      <c r="K3" s="734"/>
      <c r="L3" s="734"/>
      <c r="M3" s="734"/>
      <c r="N3" s="734"/>
      <c r="O3" s="734"/>
      <c r="P3" s="734"/>
      <c r="Q3" s="734"/>
      <c r="R3" s="734"/>
      <c r="S3" s="734"/>
    </row>
    <row r="4" spans="1:19" ht="16.5" x14ac:dyDescent="0.3">
      <c r="A4" s="526"/>
      <c r="B4" s="527"/>
      <c r="C4" s="527"/>
      <c r="D4" s="527"/>
      <c r="E4" s="527"/>
      <c r="F4" s="527"/>
      <c r="G4" s="527"/>
      <c r="H4" s="527"/>
      <c r="I4" s="527"/>
    </row>
    <row r="5" spans="1:19" s="44" customFormat="1" x14ac:dyDescent="0.3">
      <c r="A5" s="775" t="s">
        <v>990</v>
      </c>
      <c r="B5" s="775"/>
      <c r="C5" s="775"/>
      <c r="D5" s="775"/>
      <c r="E5" s="775"/>
      <c r="F5" s="775"/>
      <c r="G5" s="775"/>
      <c r="H5" s="775"/>
      <c r="I5" s="775"/>
      <c r="J5" s="775"/>
      <c r="K5" s="775"/>
      <c r="L5" s="775"/>
      <c r="M5" s="775"/>
      <c r="N5" s="775"/>
      <c r="O5" s="775"/>
      <c r="P5" s="775"/>
      <c r="Q5" s="775"/>
      <c r="R5" s="775"/>
      <c r="S5" s="775"/>
    </row>
    <row r="6" spans="1:19" s="44" customFormat="1" x14ac:dyDescent="0.3">
      <c r="A6" s="528"/>
      <c r="B6" s="529"/>
      <c r="C6" s="529"/>
      <c r="D6" s="529"/>
      <c r="E6" s="529"/>
      <c r="F6" s="529"/>
      <c r="G6" s="529"/>
      <c r="H6" s="529"/>
      <c r="I6" s="529"/>
      <c r="J6" s="74"/>
      <c r="K6" s="74"/>
      <c r="L6" s="74"/>
    </row>
    <row r="7" spans="1:19" s="44" customFormat="1" ht="13.5" customHeight="1" x14ac:dyDescent="0.3">
      <c r="A7" s="74"/>
      <c r="O7" s="741" t="s">
        <v>668</v>
      </c>
      <c r="P7" s="742"/>
      <c r="Q7" s="742"/>
      <c r="R7" s="742"/>
      <c r="S7" s="742"/>
    </row>
    <row r="8" spans="1:19" s="44" customFormat="1" ht="27" x14ac:dyDescent="0.3">
      <c r="A8" s="74"/>
      <c r="C8" s="43" t="s">
        <v>703</v>
      </c>
      <c r="D8" s="43" t="s">
        <v>704</v>
      </c>
      <c r="E8" s="43" t="s">
        <v>7</v>
      </c>
      <c r="F8" s="43" t="s">
        <v>705</v>
      </c>
      <c r="G8" s="43" t="s">
        <v>7</v>
      </c>
      <c r="H8" s="43" t="s">
        <v>706</v>
      </c>
      <c r="I8" s="43" t="s">
        <v>7</v>
      </c>
      <c r="J8" s="43" t="s">
        <v>707</v>
      </c>
      <c r="K8" s="43" t="s">
        <v>7</v>
      </c>
      <c r="L8" s="43" t="s">
        <v>1032</v>
      </c>
      <c r="M8" s="43" t="s">
        <v>7</v>
      </c>
      <c r="N8" s="199"/>
      <c r="O8" s="79" t="s">
        <v>767</v>
      </c>
      <c r="P8" s="79" t="s">
        <v>768</v>
      </c>
      <c r="Q8" s="79" t="s">
        <v>769</v>
      </c>
      <c r="R8" s="79" t="s">
        <v>770</v>
      </c>
      <c r="S8" s="79" t="s">
        <v>1258</v>
      </c>
    </row>
    <row r="9" spans="1:19" s="44" customFormat="1" ht="13.5" customHeight="1" x14ac:dyDescent="0.3">
      <c r="A9" s="227" t="s">
        <v>52</v>
      </c>
      <c r="B9" s="511"/>
      <c r="C9" s="530"/>
      <c r="D9" s="530"/>
      <c r="E9" s="322">
        <f>+C9-D9</f>
        <v>0</v>
      </c>
      <c r="F9" s="530"/>
      <c r="G9" s="322">
        <f>D9-F9</f>
        <v>0</v>
      </c>
      <c r="H9" s="530"/>
      <c r="I9" s="322">
        <f>F9-H9</f>
        <v>0</v>
      </c>
      <c r="J9" s="530"/>
      <c r="K9" s="322">
        <f>H9-J9</f>
        <v>0</v>
      </c>
      <c r="L9" s="530"/>
      <c r="M9" s="322">
        <f>J9-L9</f>
        <v>0</v>
      </c>
      <c r="O9" s="487">
        <f>IFERROR(IF(AND(ROUND(SUM(C9:C9),0)=0,ROUND(SUM(D9:D9),0)&gt;ROUND(SUM(C9:C9),0)),"INF",(ROUND(SUM(D9:D9),0)-ROUND(SUM(C9:C9),0))/ROUND(SUM(C9:C9),0)),0)</f>
        <v>0</v>
      </c>
      <c r="P9" s="487">
        <f>IFERROR(IF(AND(ROUND(SUM(D9:D9),0)=0,ROUND(SUM(F9:F9),0)&gt;ROUND(SUM(D9:D9),0)),"INF",(ROUND(SUM(F9:F9),0)-ROUND(SUM(D9:D9),0))/ROUND(SUM(D9:D9),0)),0)</f>
        <v>0</v>
      </c>
      <c r="Q9" s="487">
        <f>IFERROR(IF(AND(ROUND(SUM(F9:F9),0)=0,ROUND(SUM(H9:H9),0)&gt;ROUND(SUM(F9:F9),0)),"INF",(ROUND(SUM(H9:H9),0)-ROUND(SUM(F9:F9),0))/ROUND(SUM(F9:F9),0)),0)</f>
        <v>0</v>
      </c>
      <c r="R9" s="487">
        <f>IFERROR(IF(AND(ROUND(SUM(H9:H9),0)=0,ROUND(SUM(J9:J9),0)&gt;ROUND(SUM(H9:H9),0)),"INF",(ROUND(SUM(J9:J9),0)-ROUND(SUM(H9:H9),0))/ROUND(SUM(H9:H9),0)),0)</f>
        <v>0</v>
      </c>
      <c r="S9" s="487">
        <f>IFERROR(IF(AND(ROUND(SUM(J9:J9),0)=0,ROUND(SUM(L9:L9),0)&gt;ROUND(SUM(J9:J9),0)),"INF",(ROUND(SUM(L9:L9),0)-ROUND(SUM(J9:J9),0))/ROUND(SUM(J9:J9),0)),0)</f>
        <v>0</v>
      </c>
    </row>
    <row r="10" spans="1:19" s="44" customFormat="1" ht="13.5" customHeight="1" x14ac:dyDescent="0.3">
      <c r="A10" s="227" t="s">
        <v>496</v>
      </c>
      <c r="B10" s="511"/>
      <c r="C10" s="530"/>
      <c r="D10" s="530"/>
      <c r="E10" s="322">
        <f t="shared" ref="E10:E27" si="0">+C10-D10</f>
        <v>0</v>
      </c>
      <c r="F10" s="531"/>
      <c r="G10" s="322">
        <f t="shared" ref="G10:G27" si="1">D10-F10</f>
        <v>0</v>
      </c>
      <c r="H10" s="531"/>
      <c r="I10" s="322">
        <f t="shared" ref="I10:I27" si="2">F10-H10</f>
        <v>0</v>
      </c>
      <c r="J10" s="531"/>
      <c r="K10" s="322">
        <f t="shared" ref="K10:K27" si="3">H10-J10</f>
        <v>0</v>
      </c>
      <c r="L10" s="531"/>
      <c r="M10" s="322">
        <f t="shared" ref="M10:M27" si="4">J10-L10</f>
        <v>0</v>
      </c>
      <c r="O10" s="487">
        <f t="shared" ref="O10:O26" si="5">IFERROR(IF(AND(ROUND(SUM(C10:C10),0)=0,ROUND(SUM(D10:D10),0)&gt;ROUND(SUM(C10:C10),0)),"INF",(ROUND(SUM(D10:D10),0)-ROUND(SUM(C10:C10),0))/ROUND(SUM(C10:C10),0)),0)</f>
        <v>0</v>
      </c>
      <c r="P10" s="487">
        <f t="shared" ref="P10:P27" si="6">IFERROR(IF(AND(ROUND(SUM(D10:D10),0)=0,ROUND(SUM(F10:F10),0)&gt;ROUND(SUM(D10:D10),0)),"INF",(ROUND(SUM(F10:F10),0)-ROUND(SUM(D10:D10),0))/ROUND(SUM(D10:D10),0)),0)</f>
        <v>0</v>
      </c>
      <c r="Q10" s="487">
        <f t="shared" ref="Q10:Q27" si="7">IFERROR(IF(AND(ROUND(SUM(F10:F10),0)=0,ROUND(SUM(H10:H10),0)&gt;ROUND(SUM(F10:F10),0)),"INF",(ROUND(SUM(H10:H10),0)-ROUND(SUM(F10:F10),0))/ROUND(SUM(F10:F10),0)),0)</f>
        <v>0</v>
      </c>
      <c r="R10" s="487">
        <f t="shared" ref="R10:R27" si="8">IFERROR(IF(AND(ROUND(SUM(H10:H10),0)=0,ROUND(SUM(J10:J10),0)&gt;ROUND(SUM(H10:H10),0)),"INF",(ROUND(SUM(J10:J10),0)-ROUND(SUM(H10:H10),0))/ROUND(SUM(H10:H10),0)),0)</f>
        <v>0</v>
      </c>
      <c r="S10" s="487">
        <f t="shared" ref="S10:S27" si="9">IFERROR(IF(AND(ROUND(SUM(J10:J10),0)=0,ROUND(SUM(L10:L10),0)&gt;ROUND(SUM(J10:J10),0)),"INF",(ROUND(SUM(L10:L10),0)-ROUND(SUM(J10:J10),0))/ROUND(SUM(J10:J10),0)),0)</f>
        <v>0</v>
      </c>
    </row>
    <row r="11" spans="1:19" s="44" customFormat="1" ht="13.5" customHeight="1" x14ac:dyDescent="0.3">
      <c r="A11" s="227" t="s">
        <v>497</v>
      </c>
      <c r="B11" s="511"/>
      <c r="C11" s="530"/>
      <c r="D11" s="530"/>
      <c r="E11" s="322">
        <f t="shared" si="0"/>
        <v>0</v>
      </c>
      <c r="F11" s="531"/>
      <c r="G11" s="322">
        <f t="shared" si="1"/>
        <v>0</v>
      </c>
      <c r="H11" s="531"/>
      <c r="I11" s="322">
        <f t="shared" si="2"/>
        <v>0</v>
      </c>
      <c r="J11" s="531"/>
      <c r="K11" s="322">
        <f t="shared" si="3"/>
        <v>0</v>
      </c>
      <c r="L11" s="531"/>
      <c r="M11" s="322">
        <f t="shared" si="4"/>
        <v>0</v>
      </c>
      <c r="O11" s="487">
        <f t="shared" si="5"/>
        <v>0</v>
      </c>
      <c r="P11" s="487">
        <f t="shared" si="6"/>
        <v>0</v>
      </c>
      <c r="Q11" s="487">
        <f t="shared" si="7"/>
        <v>0</v>
      </c>
      <c r="R11" s="487">
        <f t="shared" si="8"/>
        <v>0</v>
      </c>
      <c r="S11" s="487">
        <f t="shared" si="9"/>
        <v>0</v>
      </c>
    </row>
    <row r="12" spans="1:19" s="44" customFormat="1" ht="13.5" customHeight="1" x14ac:dyDescent="0.3">
      <c r="A12" s="227" t="s">
        <v>498</v>
      </c>
      <c r="B12" s="511"/>
      <c r="C12" s="530"/>
      <c r="D12" s="530"/>
      <c r="E12" s="322">
        <f t="shared" si="0"/>
        <v>0</v>
      </c>
      <c r="F12" s="531"/>
      <c r="G12" s="322">
        <f t="shared" si="1"/>
        <v>0</v>
      </c>
      <c r="H12" s="531"/>
      <c r="I12" s="322">
        <f t="shared" si="2"/>
        <v>0</v>
      </c>
      <c r="J12" s="531"/>
      <c r="K12" s="322">
        <f t="shared" si="3"/>
        <v>0</v>
      </c>
      <c r="L12" s="531"/>
      <c r="M12" s="322">
        <f t="shared" si="4"/>
        <v>0</v>
      </c>
      <c r="O12" s="487">
        <f t="shared" si="5"/>
        <v>0</v>
      </c>
      <c r="P12" s="487">
        <f t="shared" si="6"/>
        <v>0</v>
      </c>
      <c r="Q12" s="487">
        <f t="shared" si="7"/>
        <v>0</v>
      </c>
      <c r="R12" s="487">
        <f t="shared" si="8"/>
        <v>0</v>
      </c>
      <c r="S12" s="487">
        <f t="shared" si="9"/>
        <v>0</v>
      </c>
    </row>
    <row r="13" spans="1:19" s="44" customFormat="1" ht="13.5" customHeight="1" x14ac:dyDescent="0.3">
      <c r="A13" s="227" t="s">
        <v>499</v>
      </c>
      <c r="B13" s="511"/>
      <c r="C13" s="530"/>
      <c r="D13" s="530"/>
      <c r="E13" s="322">
        <f t="shared" si="0"/>
        <v>0</v>
      </c>
      <c r="F13" s="531"/>
      <c r="G13" s="322">
        <f t="shared" si="1"/>
        <v>0</v>
      </c>
      <c r="H13" s="531"/>
      <c r="I13" s="322">
        <f t="shared" si="2"/>
        <v>0</v>
      </c>
      <c r="J13" s="531"/>
      <c r="K13" s="322">
        <f t="shared" si="3"/>
        <v>0</v>
      </c>
      <c r="L13" s="531"/>
      <c r="M13" s="322">
        <f t="shared" si="4"/>
        <v>0</v>
      </c>
      <c r="O13" s="487">
        <f t="shared" si="5"/>
        <v>0</v>
      </c>
      <c r="P13" s="487">
        <f t="shared" si="6"/>
        <v>0</v>
      </c>
      <c r="Q13" s="487">
        <f t="shared" si="7"/>
        <v>0</v>
      </c>
      <c r="R13" s="487">
        <f t="shared" si="8"/>
        <v>0</v>
      </c>
      <c r="S13" s="487">
        <f t="shared" si="9"/>
        <v>0</v>
      </c>
    </row>
    <row r="14" spans="1:19" s="44" customFormat="1" ht="13.5" customHeight="1" x14ac:dyDescent="0.3">
      <c r="A14" s="227" t="s">
        <v>500</v>
      </c>
      <c r="B14" s="511"/>
      <c r="C14" s="530"/>
      <c r="D14" s="530"/>
      <c r="E14" s="322">
        <f t="shared" si="0"/>
        <v>0</v>
      </c>
      <c r="F14" s="531"/>
      <c r="G14" s="322">
        <f t="shared" si="1"/>
        <v>0</v>
      </c>
      <c r="H14" s="531"/>
      <c r="I14" s="322">
        <f t="shared" si="2"/>
        <v>0</v>
      </c>
      <c r="J14" s="531"/>
      <c r="K14" s="322">
        <f t="shared" si="3"/>
        <v>0</v>
      </c>
      <c r="L14" s="531"/>
      <c r="M14" s="322">
        <f t="shared" si="4"/>
        <v>0</v>
      </c>
      <c r="O14" s="487">
        <f t="shared" si="5"/>
        <v>0</v>
      </c>
      <c r="P14" s="487">
        <f t="shared" si="6"/>
        <v>0</v>
      </c>
      <c r="Q14" s="487">
        <f t="shared" si="7"/>
        <v>0</v>
      </c>
      <c r="R14" s="487">
        <f t="shared" si="8"/>
        <v>0</v>
      </c>
      <c r="S14" s="487">
        <f t="shared" si="9"/>
        <v>0</v>
      </c>
    </row>
    <row r="15" spans="1:19" s="44" customFormat="1" ht="13.5" customHeight="1" x14ac:dyDescent="0.3">
      <c r="A15" s="227" t="s">
        <v>501</v>
      </c>
      <c r="B15" s="511"/>
      <c r="C15" s="530"/>
      <c r="D15" s="530"/>
      <c r="E15" s="322">
        <f t="shared" si="0"/>
        <v>0</v>
      </c>
      <c r="F15" s="531"/>
      <c r="G15" s="322">
        <f t="shared" si="1"/>
        <v>0</v>
      </c>
      <c r="H15" s="531"/>
      <c r="I15" s="322">
        <f t="shared" si="2"/>
        <v>0</v>
      </c>
      <c r="J15" s="531"/>
      <c r="K15" s="322">
        <f t="shared" si="3"/>
        <v>0</v>
      </c>
      <c r="L15" s="531"/>
      <c r="M15" s="322">
        <f t="shared" si="4"/>
        <v>0</v>
      </c>
      <c r="O15" s="487">
        <f t="shared" si="5"/>
        <v>0</v>
      </c>
      <c r="P15" s="487">
        <f t="shared" si="6"/>
        <v>0</v>
      </c>
      <c r="Q15" s="487">
        <f t="shared" si="7"/>
        <v>0</v>
      </c>
      <c r="R15" s="487">
        <f t="shared" si="8"/>
        <v>0</v>
      </c>
      <c r="S15" s="487">
        <f t="shared" si="9"/>
        <v>0</v>
      </c>
    </row>
    <row r="16" spans="1:19" s="44" customFormat="1" ht="13.5" customHeight="1" x14ac:dyDescent="0.3">
      <c r="A16" s="227" t="s">
        <v>502</v>
      </c>
      <c r="B16" s="511"/>
      <c r="C16" s="530"/>
      <c r="D16" s="530"/>
      <c r="E16" s="322">
        <f t="shared" si="0"/>
        <v>0</v>
      </c>
      <c r="F16" s="531"/>
      <c r="G16" s="322">
        <f t="shared" si="1"/>
        <v>0</v>
      </c>
      <c r="H16" s="531"/>
      <c r="I16" s="322">
        <f t="shared" si="2"/>
        <v>0</v>
      </c>
      <c r="J16" s="531"/>
      <c r="K16" s="322">
        <f t="shared" si="3"/>
        <v>0</v>
      </c>
      <c r="L16" s="531"/>
      <c r="M16" s="322">
        <f t="shared" si="4"/>
        <v>0</v>
      </c>
      <c r="O16" s="487">
        <f t="shared" si="5"/>
        <v>0</v>
      </c>
      <c r="P16" s="487">
        <f t="shared" si="6"/>
        <v>0</v>
      </c>
      <c r="Q16" s="487">
        <f t="shared" si="7"/>
        <v>0</v>
      </c>
      <c r="R16" s="487">
        <f t="shared" si="8"/>
        <v>0</v>
      </c>
      <c r="S16" s="487">
        <f t="shared" si="9"/>
        <v>0</v>
      </c>
    </row>
    <row r="17" spans="1:19" s="44" customFormat="1" ht="13.5" customHeight="1" x14ac:dyDescent="0.3">
      <c r="A17" s="227" t="s">
        <v>503</v>
      </c>
      <c r="B17" s="511"/>
      <c r="C17" s="530"/>
      <c r="D17" s="530"/>
      <c r="E17" s="322">
        <f t="shared" si="0"/>
        <v>0</v>
      </c>
      <c r="F17" s="531"/>
      <c r="G17" s="322">
        <f t="shared" si="1"/>
        <v>0</v>
      </c>
      <c r="H17" s="531"/>
      <c r="I17" s="322">
        <f t="shared" si="2"/>
        <v>0</v>
      </c>
      <c r="J17" s="531"/>
      <c r="K17" s="322">
        <f t="shared" si="3"/>
        <v>0</v>
      </c>
      <c r="L17" s="531"/>
      <c r="M17" s="322">
        <f t="shared" si="4"/>
        <v>0</v>
      </c>
      <c r="O17" s="487">
        <f t="shared" si="5"/>
        <v>0</v>
      </c>
      <c r="P17" s="487">
        <f t="shared" si="6"/>
        <v>0</v>
      </c>
      <c r="Q17" s="487">
        <f t="shared" si="7"/>
        <v>0</v>
      </c>
      <c r="R17" s="487">
        <f t="shared" si="8"/>
        <v>0</v>
      </c>
      <c r="S17" s="487">
        <f t="shared" si="9"/>
        <v>0</v>
      </c>
    </row>
    <row r="18" spans="1:19" s="44" customFormat="1" ht="13.5" customHeight="1" x14ac:dyDescent="0.3">
      <c r="A18" s="227" t="s">
        <v>504</v>
      </c>
      <c r="B18" s="511"/>
      <c r="C18" s="530"/>
      <c r="D18" s="530"/>
      <c r="E18" s="322">
        <f t="shared" si="0"/>
        <v>0</v>
      </c>
      <c r="F18" s="531"/>
      <c r="G18" s="322">
        <f t="shared" si="1"/>
        <v>0</v>
      </c>
      <c r="H18" s="531"/>
      <c r="I18" s="322">
        <f t="shared" si="2"/>
        <v>0</v>
      </c>
      <c r="J18" s="531"/>
      <c r="K18" s="322">
        <f t="shared" si="3"/>
        <v>0</v>
      </c>
      <c r="L18" s="531"/>
      <c r="M18" s="322">
        <f t="shared" si="4"/>
        <v>0</v>
      </c>
      <c r="O18" s="487">
        <f t="shared" si="5"/>
        <v>0</v>
      </c>
      <c r="P18" s="487">
        <f t="shared" si="6"/>
        <v>0</v>
      </c>
      <c r="Q18" s="487">
        <f t="shared" si="7"/>
        <v>0</v>
      </c>
      <c r="R18" s="487">
        <f t="shared" si="8"/>
        <v>0</v>
      </c>
      <c r="S18" s="487">
        <f t="shared" si="9"/>
        <v>0</v>
      </c>
    </row>
    <row r="19" spans="1:19" s="44" customFormat="1" ht="13.5" customHeight="1" x14ac:dyDescent="0.3">
      <c r="A19" s="227" t="s">
        <v>505</v>
      </c>
      <c r="B19" s="511"/>
      <c r="C19" s="530"/>
      <c r="D19" s="530"/>
      <c r="E19" s="322">
        <f t="shared" si="0"/>
        <v>0</v>
      </c>
      <c r="F19" s="531"/>
      <c r="G19" s="322">
        <f t="shared" si="1"/>
        <v>0</v>
      </c>
      <c r="H19" s="531"/>
      <c r="I19" s="322">
        <f t="shared" si="2"/>
        <v>0</v>
      </c>
      <c r="J19" s="531"/>
      <c r="K19" s="322">
        <f t="shared" si="3"/>
        <v>0</v>
      </c>
      <c r="L19" s="531"/>
      <c r="M19" s="322">
        <f t="shared" si="4"/>
        <v>0</v>
      </c>
      <c r="O19" s="487">
        <f t="shared" si="5"/>
        <v>0</v>
      </c>
      <c r="P19" s="487">
        <f t="shared" si="6"/>
        <v>0</v>
      </c>
      <c r="Q19" s="487">
        <f t="shared" si="7"/>
        <v>0</v>
      </c>
      <c r="R19" s="487">
        <f t="shared" si="8"/>
        <v>0</v>
      </c>
      <c r="S19" s="487">
        <f t="shared" si="9"/>
        <v>0</v>
      </c>
    </row>
    <row r="20" spans="1:19" s="44" customFormat="1" ht="13.5" customHeight="1" x14ac:dyDescent="0.3">
      <c r="A20" s="227" t="s">
        <v>53</v>
      </c>
      <c r="B20" s="511"/>
      <c r="C20" s="530"/>
      <c r="D20" s="530"/>
      <c r="E20" s="322">
        <f t="shared" si="0"/>
        <v>0</v>
      </c>
      <c r="F20" s="566"/>
      <c r="G20" s="322">
        <f t="shared" si="1"/>
        <v>0</v>
      </c>
      <c r="H20" s="566"/>
      <c r="I20" s="322">
        <f t="shared" si="2"/>
        <v>0</v>
      </c>
      <c r="J20" s="566"/>
      <c r="K20" s="322">
        <f t="shared" si="3"/>
        <v>0</v>
      </c>
      <c r="L20" s="566"/>
      <c r="M20" s="322">
        <f t="shared" si="4"/>
        <v>0</v>
      </c>
      <c r="O20" s="487">
        <f t="shared" si="5"/>
        <v>0</v>
      </c>
      <c r="P20" s="487">
        <f t="shared" si="6"/>
        <v>0</v>
      </c>
      <c r="Q20" s="487">
        <f t="shared" si="7"/>
        <v>0</v>
      </c>
      <c r="R20" s="487">
        <f t="shared" si="8"/>
        <v>0</v>
      </c>
      <c r="S20" s="487">
        <f t="shared" si="9"/>
        <v>0</v>
      </c>
    </row>
    <row r="21" spans="1:19" s="44" customFormat="1" ht="13.5" customHeight="1" x14ac:dyDescent="0.3">
      <c r="A21" s="801" t="s">
        <v>29</v>
      </c>
      <c r="B21" s="802"/>
      <c r="C21" s="530"/>
      <c r="D21" s="530"/>
      <c r="E21" s="322">
        <f t="shared" si="0"/>
        <v>0</v>
      </c>
      <c r="F21" s="531"/>
      <c r="G21" s="322">
        <f t="shared" si="1"/>
        <v>0</v>
      </c>
      <c r="H21" s="531"/>
      <c r="I21" s="322">
        <f t="shared" si="2"/>
        <v>0</v>
      </c>
      <c r="J21" s="531"/>
      <c r="K21" s="322">
        <f t="shared" si="3"/>
        <v>0</v>
      </c>
      <c r="L21" s="531"/>
      <c r="M21" s="322">
        <f t="shared" si="4"/>
        <v>0</v>
      </c>
      <c r="O21" s="487">
        <f t="shared" si="5"/>
        <v>0</v>
      </c>
      <c r="P21" s="487">
        <f t="shared" si="6"/>
        <v>0</v>
      </c>
      <c r="Q21" s="487">
        <f t="shared" si="7"/>
        <v>0</v>
      </c>
      <c r="R21" s="487">
        <f t="shared" si="8"/>
        <v>0</v>
      </c>
      <c r="S21" s="487">
        <f t="shared" si="9"/>
        <v>0</v>
      </c>
    </row>
    <row r="22" spans="1:19" s="44" customFormat="1" ht="13.5" customHeight="1" x14ac:dyDescent="0.3">
      <c r="A22" s="801" t="s">
        <v>62</v>
      </c>
      <c r="B22" s="802"/>
      <c r="C22" s="530"/>
      <c r="D22" s="530"/>
      <c r="E22" s="322">
        <f t="shared" si="0"/>
        <v>0</v>
      </c>
      <c r="F22" s="531"/>
      <c r="G22" s="322">
        <f t="shared" si="1"/>
        <v>0</v>
      </c>
      <c r="H22" s="531"/>
      <c r="I22" s="322">
        <f t="shared" si="2"/>
        <v>0</v>
      </c>
      <c r="J22" s="531"/>
      <c r="K22" s="322">
        <f t="shared" si="3"/>
        <v>0</v>
      </c>
      <c r="L22" s="531"/>
      <c r="M22" s="322">
        <f t="shared" si="4"/>
        <v>0</v>
      </c>
      <c r="O22" s="487">
        <f t="shared" si="5"/>
        <v>0</v>
      </c>
      <c r="P22" s="487">
        <f t="shared" si="6"/>
        <v>0</v>
      </c>
      <c r="Q22" s="487">
        <f t="shared" si="7"/>
        <v>0</v>
      </c>
      <c r="R22" s="487">
        <f t="shared" si="8"/>
        <v>0</v>
      </c>
      <c r="S22" s="487">
        <f t="shared" si="9"/>
        <v>0</v>
      </c>
    </row>
    <row r="23" spans="1:19" s="44" customFormat="1" ht="13.5" customHeight="1" x14ac:dyDescent="0.3">
      <c r="A23" s="801" t="s">
        <v>63</v>
      </c>
      <c r="B23" s="802"/>
      <c r="C23" s="530"/>
      <c r="D23" s="530"/>
      <c r="E23" s="322">
        <f t="shared" si="0"/>
        <v>0</v>
      </c>
      <c r="F23" s="531"/>
      <c r="G23" s="322">
        <f t="shared" si="1"/>
        <v>0</v>
      </c>
      <c r="H23" s="531"/>
      <c r="I23" s="322">
        <f t="shared" si="2"/>
        <v>0</v>
      </c>
      <c r="J23" s="531"/>
      <c r="K23" s="322">
        <f t="shared" si="3"/>
        <v>0</v>
      </c>
      <c r="L23" s="531"/>
      <c r="M23" s="322">
        <f t="shared" si="4"/>
        <v>0</v>
      </c>
      <c r="O23" s="487">
        <f t="shared" si="5"/>
        <v>0</v>
      </c>
      <c r="P23" s="487">
        <f t="shared" si="6"/>
        <v>0</v>
      </c>
      <c r="Q23" s="487">
        <f t="shared" si="7"/>
        <v>0</v>
      </c>
      <c r="R23" s="487">
        <f t="shared" si="8"/>
        <v>0</v>
      </c>
      <c r="S23" s="487">
        <f t="shared" si="9"/>
        <v>0</v>
      </c>
    </row>
    <row r="24" spans="1:19" s="44" customFormat="1" ht="13.5" customHeight="1" x14ac:dyDescent="0.3">
      <c r="A24" s="801" t="s">
        <v>64</v>
      </c>
      <c r="B24" s="802"/>
      <c r="C24" s="530"/>
      <c r="D24" s="530"/>
      <c r="E24" s="322">
        <f t="shared" si="0"/>
        <v>0</v>
      </c>
      <c r="F24" s="531"/>
      <c r="G24" s="322">
        <f t="shared" si="1"/>
        <v>0</v>
      </c>
      <c r="H24" s="531"/>
      <c r="I24" s="322">
        <f t="shared" si="2"/>
        <v>0</v>
      </c>
      <c r="J24" s="531"/>
      <c r="K24" s="322">
        <f t="shared" si="3"/>
        <v>0</v>
      </c>
      <c r="L24" s="531"/>
      <c r="M24" s="322">
        <f t="shared" si="4"/>
        <v>0</v>
      </c>
      <c r="O24" s="487">
        <f t="shared" si="5"/>
        <v>0</v>
      </c>
      <c r="P24" s="487">
        <f t="shared" si="6"/>
        <v>0</v>
      </c>
      <c r="Q24" s="487">
        <f t="shared" si="7"/>
        <v>0</v>
      </c>
      <c r="R24" s="487">
        <f t="shared" si="8"/>
        <v>0</v>
      </c>
      <c r="S24" s="487">
        <f t="shared" si="9"/>
        <v>0</v>
      </c>
    </row>
    <row r="25" spans="1:19" s="44" customFormat="1" ht="13.5" customHeight="1" x14ac:dyDescent="0.3">
      <c r="A25" s="801" t="s">
        <v>65</v>
      </c>
      <c r="B25" s="802"/>
      <c r="C25" s="530"/>
      <c r="D25" s="530"/>
      <c r="E25" s="322">
        <f t="shared" si="0"/>
        <v>0</v>
      </c>
      <c r="F25" s="531"/>
      <c r="G25" s="322">
        <f t="shared" si="1"/>
        <v>0</v>
      </c>
      <c r="H25" s="531"/>
      <c r="I25" s="322">
        <f t="shared" si="2"/>
        <v>0</v>
      </c>
      <c r="J25" s="531"/>
      <c r="K25" s="322">
        <f t="shared" si="3"/>
        <v>0</v>
      </c>
      <c r="L25" s="531"/>
      <c r="M25" s="322">
        <f t="shared" si="4"/>
        <v>0</v>
      </c>
      <c r="O25" s="487">
        <f t="shared" si="5"/>
        <v>0</v>
      </c>
      <c r="P25" s="487">
        <f t="shared" si="6"/>
        <v>0</v>
      </c>
      <c r="Q25" s="487">
        <f t="shared" si="7"/>
        <v>0</v>
      </c>
      <c r="R25" s="487">
        <f t="shared" si="8"/>
        <v>0</v>
      </c>
      <c r="S25" s="487">
        <f t="shared" si="9"/>
        <v>0</v>
      </c>
    </row>
    <row r="26" spans="1:19" s="44" customFormat="1" ht="13.5" customHeight="1" x14ac:dyDescent="0.3">
      <c r="A26" s="801" t="s">
        <v>238</v>
      </c>
      <c r="B26" s="802"/>
      <c r="C26" s="530"/>
      <c r="D26" s="530"/>
      <c r="E26" s="322">
        <f t="shared" si="0"/>
        <v>0</v>
      </c>
      <c r="F26" s="531"/>
      <c r="G26" s="322">
        <f t="shared" si="1"/>
        <v>0</v>
      </c>
      <c r="H26" s="531"/>
      <c r="I26" s="322">
        <f t="shared" si="2"/>
        <v>0</v>
      </c>
      <c r="J26" s="531"/>
      <c r="K26" s="322">
        <f t="shared" si="3"/>
        <v>0</v>
      </c>
      <c r="L26" s="531"/>
      <c r="M26" s="322">
        <f t="shared" si="4"/>
        <v>0</v>
      </c>
      <c r="O26" s="487">
        <f t="shared" si="5"/>
        <v>0</v>
      </c>
      <c r="P26" s="487">
        <f t="shared" si="6"/>
        <v>0</v>
      </c>
      <c r="Q26" s="487">
        <f t="shared" si="7"/>
        <v>0</v>
      </c>
      <c r="R26" s="487">
        <f t="shared" si="8"/>
        <v>0</v>
      </c>
      <c r="S26" s="487">
        <f t="shared" si="9"/>
        <v>0</v>
      </c>
    </row>
    <row r="27" spans="1:19" s="44" customFormat="1" ht="13.5" customHeight="1" x14ac:dyDescent="0.3">
      <c r="A27" s="801" t="s">
        <v>239</v>
      </c>
      <c r="B27" s="802"/>
      <c r="C27" s="530"/>
      <c r="D27" s="530"/>
      <c r="E27" s="322">
        <f t="shared" si="0"/>
        <v>0</v>
      </c>
      <c r="F27" s="566"/>
      <c r="G27" s="322">
        <f t="shared" si="1"/>
        <v>0</v>
      </c>
      <c r="H27" s="566"/>
      <c r="I27" s="322">
        <f t="shared" si="2"/>
        <v>0</v>
      </c>
      <c r="J27" s="566"/>
      <c r="K27" s="322">
        <f t="shared" si="3"/>
        <v>0</v>
      </c>
      <c r="L27" s="566"/>
      <c r="M27" s="322">
        <f t="shared" si="4"/>
        <v>0</v>
      </c>
      <c r="O27" s="487">
        <f>IFERROR(IF(AND(ROUND(SUM(C27:C27),0)=0,ROUND(SUM(D27:D27),0)&gt;ROUND(SUM(C27:C27),0)),"INF",(ROUND(SUM(D27:D27),0)-ROUND(SUM(C27:C27),0))/ROUND(SUM(C27:C27),0)),0)</f>
        <v>0</v>
      </c>
      <c r="P27" s="487">
        <f t="shared" si="6"/>
        <v>0</v>
      </c>
      <c r="Q27" s="487">
        <f t="shared" si="7"/>
        <v>0</v>
      </c>
      <c r="R27" s="487">
        <f t="shared" si="8"/>
        <v>0</v>
      </c>
      <c r="S27" s="487">
        <f t="shared" si="9"/>
        <v>0</v>
      </c>
    </row>
    <row r="28" spans="1:19" x14ac:dyDescent="0.3">
      <c r="A28" s="776" t="s">
        <v>14</v>
      </c>
      <c r="B28" s="777"/>
      <c r="C28" s="532">
        <f>+C20+C27</f>
        <v>0</v>
      </c>
      <c r="D28" s="532">
        <f t="shared" ref="D28:M28" si="10">+D20+D27</f>
        <v>0</v>
      </c>
      <c r="E28" s="532">
        <f t="shared" si="10"/>
        <v>0</v>
      </c>
      <c r="F28" s="532">
        <f t="shared" si="10"/>
        <v>0</v>
      </c>
      <c r="G28" s="532">
        <f t="shared" si="10"/>
        <v>0</v>
      </c>
      <c r="H28" s="532">
        <f t="shared" si="10"/>
        <v>0</v>
      </c>
      <c r="I28" s="532">
        <f t="shared" si="10"/>
        <v>0</v>
      </c>
      <c r="J28" s="532">
        <f t="shared" si="10"/>
        <v>0</v>
      </c>
      <c r="K28" s="532">
        <f t="shared" si="10"/>
        <v>0</v>
      </c>
      <c r="L28" s="532">
        <f t="shared" si="10"/>
        <v>0</v>
      </c>
      <c r="M28" s="532">
        <f t="shared" si="10"/>
        <v>0</v>
      </c>
    </row>
    <row r="31" spans="1:19" x14ac:dyDescent="0.3">
      <c r="A31" s="776" t="s">
        <v>850</v>
      </c>
      <c r="B31" s="777"/>
      <c r="C31" s="532">
        <f>+'TAB4.1.1'!B32</f>
        <v>0</v>
      </c>
      <c r="D31" s="532">
        <f>+'TAB4.1.1'!C32</f>
        <v>0</v>
      </c>
      <c r="E31" s="533"/>
      <c r="F31" s="532">
        <f>+'TAB4.1.1'!E32</f>
        <v>0</v>
      </c>
      <c r="G31" s="533"/>
      <c r="H31" s="532">
        <f>+'TAB4.1.1'!G32</f>
        <v>0</v>
      </c>
      <c r="I31" s="533"/>
      <c r="J31" s="532">
        <f>+'TAB4.1.1'!I32</f>
        <v>0</v>
      </c>
      <c r="K31" s="533"/>
      <c r="L31" s="532">
        <f>+'TAB4.1.1'!K32</f>
        <v>0</v>
      </c>
    </row>
    <row r="32" spans="1:19" x14ac:dyDescent="0.3">
      <c r="B32" s="534" t="s">
        <v>748</v>
      </c>
      <c r="C32" s="84">
        <f>+C31-C28</f>
        <v>0</v>
      </c>
      <c r="D32" s="84">
        <f>+D31-D28</f>
        <v>0</v>
      </c>
      <c r="F32" s="84">
        <f>+F31-F28</f>
        <v>0</v>
      </c>
      <c r="H32" s="84">
        <f>+H31-H28</f>
        <v>0</v>
      </c>
      <c r="J32" s="84">
        <f>+J31-J28</f>
        <v>0</v>
      </c>
      <c r="L32" s="84">
        <f>+L31-L28</f>
        <v>0</v>
      </c>
    </row>
  </sheetData>
  <mergeCells count="12">
    <mergeCell ref="A3:S3"/>
    <mergeCell ref="A5:S5"/>
    <mergeCell ref="O7:S7"/>
    <mergeCell ref="A25:B25"/>
    <mergeCell ref="A26:B26"/>
    <mergeCell ref="A28:B28"/>
    <mergeCell ref="A31:B31"/>
    <mergeCell ref="A21:B21"/>
    <mergeCell ref="A22:B22"/>
    <mergeCell ref="A23:B23"/>
    <mergeCell ref="A24:B24"/>
    <mergeCell ref="A27:B27"/>
  </mergeCells>
  <phoneticPr fontId="23" type="noConversion"/>
  <conditionalFormatting sqref="L9:L13 A9:A19 C9:D27 F9:F27 H9:H27 J9:J27 L20 L27">
    <cfRule type="containsText" dxfId="69" priority="40" operator="containsText" text="ntitulé">
      <formula>NOT(ISERROR(SEARCH("ntitulé",A9)))</formula>
    </cfRule>
    <cfRule type="containsBlanks" dxfId="68" priority="41">
      <formula>LEN(TRIM(A9))=0</formula>
    </cfRule>
  </conditionalFormatting>
  <conditionalFormatting sqref="L9:L13 C9:D27 F9:F27 H9:H27 J9:J27 L20 L27">
    <cfRule type="containsText" dxfId="67" priority="39" operator="containsText" text="libre">
      <formula>NOT(ISERROR(SEARCH("libre",C9)))</formula>
    </cfRule>
  </conditionalFormatting>
  <conditionalFormatting sqref="C12:C15">
    <cfRule type="containsText" dxfId="66" priority="37" operator="containsText" text="ntitulé">
      <formula>NOT(ISERROR(SEARCH("ntitulé",C12)))</formula>
    </cfRule>
    <cfRule type="containsBlanks" dxfId="65" priority="38">
      <formula>LEN(TRIM(C12))=0</formula>
    </cfRule>
  </conditionalFormatting>
  <conditionalFormatting sqref="C12:C15">
    <cfRule type="containsText" dxfId="64" priority="36" operator="containsText" text="libre">
      <formula>NOT(ISERROR(SEARCH("libre",C12)))</formula>
    </cfRule>
  </conditionalFormatting>
  <conditionalFormatting sqref="C12">
    <cfRule type="containsText" dxfId="63" priority="34" operator="containsText" text="ntitulé">
      <formula>NOT(ISERROR(SEARCH("ntitulé",C12)))</formula>
    </cfRule>
    <cfRule type="containsBlanks" dxfId="62" priority="35">
      <formula>LEN(TRIM(C12))=0</formula>
    </cfRule>
  </conditionalFormatting>
  <conditionalFormatting sqref="C12">
    <cfRule type="containsText" dxfId="61" priority="33" operator="containsText" text="libre">
      <formula>NOT(ISERROR(SEARCH("libre",C12)))</formula>
    </cfRule>
  </conditionalFormatting>
  <conditionalFormatting sqref="C11">
    <cfRule type="containsText" dxfId="60" priority="31" operator="containsText" text="ntitulé">
      <formula>NOT(ISERROR(SEARCH("ntitulé",C11)))</formula>
    </cfRule>
    <cfRule type="containsBlanks" dxfId="59" priority="32">
      <formula>LEN(TRIM(C11))=0</formula>
    </cfRule>
  </conditionalFormatting>
  <conditionalFormatting sqref="C11">
    <cfRule type="containsText" dxfId="58" priority="30" operator="containsText" text="libre">
      <formula>NOT(ISERROR(SEARCH("libre",C11)))</formula>
    </cfRule>
  </conditionalFormatting>
  <conditionalFormatting sqref="C13">
    <cfRule type="containsText" dxfId="57" priority="28" operator="containsText" text="ntitulé">
      <formula>NOT(ISERROR(SEARCH("ntitulé",C13)))</formula>
    </cfRule>
    <cfRule type="containsBlanks" dxfId="56" priority="29">
      <formula>LEN(TRIM(C13))=0</formula>
    </cfRule>
  </conditionalFormatting>
  <conditionalFormatting sqref="C13">
    <cfRule type="containsText" dxfId="55" priority="27" operator="containsText" text="libre">
      <formula>NOT(ISERROR(SEARCH("libre",C13)))</formula>
    </cfRule>
  </conditionalFormatting>
  <conditionalFormatting sqref="C14">
    <cfRule type="containsText" dxfId="54" priority="25" operator="containsText" text="ntitulé">
      <formula>NOT(ISERROR(SEARCH("ntitulé",C14)))</formula>
    </cfRule>
    <cfRule type="containsBlanks" dxfId="53" priority="26">
      <formula>LEN(TRIM(C14))=0</formula>
    </cfRule>
  </conditionalFormatting>
  <conditionalFormatting sqref="C14">
    <cfRule type="containsText" dxfId="52" priority="24" operator="containsText" text="libre">
      <formula>NOT(ISERROR(SEARCH("libre",C14)))</formula>
    </cfRule>
  </conditionalFormatting>
  <conditionalFormatting sqref="C15">
    <cfRule type="containsText" dxfId="51" priority="22" operator="containsText" text="ntitulé">
      <formula>NOT(ISERROR(SEARCH("ntitulé",C15)))</formula>
    </cfRule>
    <cfRule type="containsBlanks" dxfId="50" priority="23">
      <formula>LEN(TRIM(C15))=0</formula>
    </cfRule>
  </conditionalFormatting>
  <conditionalFormatting sqref="C15">
    <cfRule type="containsText" dxfId="49" priority="21" operator="containsText" text="libre">
      <formula>NOT(ISERROR(SEARCH("libre",C15)))</formula>
    </cfRule>
  </conditionalFormatting>
  <conditionalFormatting sqref="L14:L17">
    <cfRule type="containsText" dxfId="48" priority="19" operator="containsText" text="ntitulé">
      <formula>NOT(ISERROR(SEARCH("ntitulé",L14)))</formula>
    </cfRule>
    <cfRule type="containsBlanks" dxfId="47" priority="20">
      <formula>LEN(TRIM(L14))=0</formula>
    </cfRule>
  </conditionalFormatting>
  <conditionalFormatting sqref="L14:L17">
    <cfRule type="containsText" dxfId="46" priority="18" operator="containsText" text="libre">
      <formula>NOT(ISERROR(SEARCH("libre",L14)))</formula>
    </cfRule>
  </conditionalFormatting>
  <conditionalFormatting sqref="L18:L19 L21:L26">
    <cfRule type="containsText" dxfId="45" priority="16" operator="containsText" text="ntitulé">
      <formula>NOT(ISERROR(SEARCH("ntitulé",L18)))</formula>
    </cfRule>
    <cfRule type="containsBlanks" dxfId="44" priority="17">
      <formula>LEN(TRIM(L18))=0</formula>
    </cfRule>
  </conditionalFormatting>
  <conditionalFormatting sqref="L18:L19 L21:L26">
    <cfRule type="containsText" dxfId="43" priority="15" operator="containsText" text="libre">
      <formula>NOT(ISERROR(SEARCH("libre",L18)))</formula>
    </cfRule>
  </conditionalFormatting>
  <conditionalFormatting sqref="A9:B19">
    <cfRule type="containsText" dxfId="42" priority="14" operator="containsText" text="libre">
      <formula>NOT(ISERROR(SEARCH("libre",A9)))</formula>
    </cfRule>
  </conditionalFormatting>
  <conditionalFormatting sqref="O9:S27">
    <cfRule type="cellIs" dxfId="41" priority="13" operator="greaterThan">
      <formula>0.1</formula>
    </cfRule>
  </conditionalFormatting>
  <conditionalFormatting sqref="A21:A27">
    <cfRule type="containsText" dxfId="40" priority="2" operator="containsText" text="ntitulé">
      <formula>NOT(ISERROR(SEARCH("ntitulé",A21)))</formula>
    </cfRule>
    <cfRule type="containsBlanks" dxfId="39" priority="3">
      <formula>LEN(TRIM(A21))=0</formula>
    </cfRule>
  </conditionalFormatting>
  <conditionalFormatting sqref="A21:A27">
    <cfRule type="containsText" dxfId="38" priority="1" operator="containsText" text="libre">
      <formula>NOT(ISERROR(SEARCH("libre",A21)))</formula>
    </cfRule>
  </conditionalFormatting>
  <hyperlinks>
    <hyperlink ref="A1" location="TAB00!A1" display="Retour page de garde" xr:uid="{7F8F55D4-1323-4C8F-802E-46FD8E40396B}"/>
  </hyperlinks>
  <pageMargins left="0.7" right="0.7" top="0.75" bottom="0.75" header="0.3" footer="0.3"/>
  <pageSetup paperSize="9" scale="62"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1DFCF-1B95-4EAC-876E-700F404ACC49}">
  <sheetPr>
    <pageSetUpPr fitToPage="1"/>
  </sheetPr>
  <dimension ref="A1:F36"/>
  <sheetViews>
    <sheetView showGridLines="0" topLeftCell="A7" zoomScaleNormal="100" workbookViewId="0">
      <selection activeCell="G23" sqref="G23"/>
    </sheetView>
  </sheetViews>
  <sheetFormatPr baseColWidth="10" defaultColWidth="7.83203125" defaultRowHeight="13.5" x14ac:dyDescent="0.3"/>
  <cols>
    <col min="1" max="1" width="82.1640625" style="295" bestFit="1" customWidth="1"/>
    <col min="2" max="2" width="17.83203125" style="317" customWidth="1"/>
    <col min="3" max="3" width="17.83203125" style="477" customWidth="1"/>
    <col min="4" max="4" width="5.83203125" style="295" customWidth="1"/>
    <col min="5" max="5" width="60.6640625" style="295" customWidth="1"/>
    <col min="6" max="6" width="17.83203125" style="295" customWidth="1"/>
    <col min="7" max="10" width="17.83203125" style="11" customWidth="1"/>
    <col min="11" max="16384" width="7.83203125" style="11"/>
  </cols>
  <sheetData>
    <row r="1" spans="1:6" ht="15" x14ac:dyDescent="0.3">
      <c r="A1" s="310" t="s">
        <v>33</v>
      </c>
      <c r="B1" s="11"/>
      <c r="C1" s="476"/>
      <c r="D1" s="11"/>
      <c r="E1" s="11"/>
      <c r="F1" s="11"/>
    </row>
    <row r="3" spans="1:6" ht="21" x14ac:dyDescent="0.3">
      <c r="A3" s="734" t="str">
        <f>TAB00!B78&amp;" : "&amp;TAB00!C78</f>
        <v xml:space="preserve">TAB4.2 : Variations des charges nettes non-contrôlables réel N-1 / réel N </v>
      </c>
      <c r="B3" s="734"/>
      <c r="C3" s="734"/>
      <c r="D3" s="734"/>
      <c r="E3" s="734"/>
      <c r="F3" s="54"/>
    </row>
    <row r="4" spans="1:6" s="446" customFormat="1" ht="21" x14ac:dyDescent="0.3">
      <c r="A4" s="447"/>
      <c r="B4" s="448"/>
      <c r="C4" s="478"/>
      <c r="D4" s="448"/>
      <c r="E4" s="448"/>
      <c r="F4" s="448"/>
    </row>
    <row r="5" spans="1:6" s="446" customFormat="1" ht="15" x14ac:dyDescent="0.3">
      <c r="A5" s="449"/>
      <c r="B5" s="450"/>
      <c r="C5" s="479"/>
      <c r="D5" s="451"/>
      <c r="E5" s="451"/>
    </row>
    <row r="6" spans="1:6" x14ac:dyDescent="0.3">
      <c r="A6" s="187" t="s">
        <v>1260</v>
      </c>
      <c r="B6" s="480">
        <f>+'TAB5.3'!E8+'TAB5.4'!E7+'TAB5.5'!F61+'TAB5.6'!E16+'TAB5.7'!E44+'TAB5.8'!H11</f>
        <v>0</v>
      </c>
      <c r="C6" s="11"/>
      <c r="D6" s="11"/>
      <c r="E6" s="11"/>
      <c r="F6" s="11"/>
    </row>
    <row r="7" spans="1:6" s="446" customFormat="1" ht="27" x14ac:dyDescent="0.3">
      <c r="A7" s="481" t="s">
        <v>614</v>
      </c>
      <c r="B7" s="480">
        <f>+'TAB5.3'!G8-'TAB5.3'!E8</f>
        <v>0</v>
      </c>
      <c r="C7" s="454"/>
      <c r="D7" s="454"/>
    </row>
    <row r="8" spans="1:6" s="446" customFormat="1" x14ac:dyDescent="0.3">
      <c r="A8" s="481" t="s">
        <v>615</v>
      </c>
      <c r="B8" s="480">
        <f>+'TAB5.4'!G7-'TAB5.4'!E7</f>
        <v>0</v>
      </c>
      <c r="C8" s="454"/>
      <c r="D8" s="454"/>
    </row>
    <row r="9" spans="1:6" s="446" customFormat="1" x14ac:dyDescent="0.3">
      <c r="A9" s="481" t="s">
        <v>772</v>
      </c>
      <c r="B9" s="480">
        <f>+'TAB5.5'!H61-'TAB5.5'!F61</f>
        <v>0</v>
      </c>
      <c r="C9" s="453"/>
      <c r="D9" s="453"/>
    </row>
    <row r="10" spans="1:6" s="446" customFormat="1" x14ac:dyDescent="0.3">
      <c r="A10" s="481" t="s">
        <v>616</v>
      </c>
      <c r="B10" s="480">
        <f>+'TAB5.6'!G16-'TAB5.6'!E16</f>
        <v>0</v>
      </c>
      <c r="C10" s="453"/>
      <c r="D10" s="453"/>
    </row>
    <row r="11" spans="1:6" s="446" customFormat="1" x14ac:dyDescent="0.3">
      <c r="A11" s="481" t="s">
        <v>617</v>
      </c>
      <c r="B11" s="480">
        <f>+'TAB5.7'!G44-'TAB5.7'!E44</f>
        <v>0</v>
      </c>
      <c r="C11" s="459"/>
      <c r="D11" s="459"/>
    </row>
    <row r="12" spans="1:6" s="446" customFormat="1" x14ac:dyDescent="0.3">
      <c r="A12" s="481" t="s">
        <v>676</v>
      </c>
      <c r="B12" s="480">
        <f>+'TAB5.8'!J11-'TAB5.8'!I11</f>
        <v>0</v>
      </c>
      <c r="C12" s="453"/>
      <c r="D12" s="453"/>
      <c r="E12" s="453"/>
    </row>
    <row r="13" spans="1:6" s="446" customFormat="1" x14ac:dyDescent="0.3">
      <c r="A13" s="187" t="s">
        <v>1242</v>
      </c>
      <c r="B13" s="480">
        <f>+SUM(B6:B12)</f>
        <v>0</v>
      </c>
      <c r="C13" s="483"/>
    </row>
    <row r="14" spans="1:6" x14ac:dyDescent="0.3">
      <c r="A14" s="455" t="s">
        <v>748</v>
      </c>
      <c r="B14" s="480">
        <f>+B13-'TAB5'!C14</f>
        <v>0</v>
      </c>
    </row>
    <row r="15" spans="1:6" x14ac:dyDescent="0.3">
      <c r="A15" s="492" t="s">
        <v>995</v>
      </c>
      <c r="B15" s="493">
        <f>+'TAB5.5'!H61-'TAB5.5'!H66</f>
        <v>0</v>
      </c>
    </row>
    <row r="20" spans="1:2" x14ac:dyDescent="0.3">
      <c r="A20" s="187" t="s">
        <v>1261</v>
      </c>
      <c r="B20" s="480">
        <f>+'TAB6.1'!E8+'TAB6.2'!E8+'TAB6.4'!E7+'TAB6.4'!E10+'TAB6.4'!E16+'TAB6.4'!E19+'TAB6.4'!E25+'TAB6.5'!E9+'TAB5.3'!E14</f>
        <v>0</v>
      </c>
    </row>
    <row r="21" spans="1:2" ht="27" x14ac:dyDescent="0.3">
      <c r="A21" s="491" t="s">
        <v>618</v>
      </c>
      <c r="B21" s="480">
        <f>+'TAB6.1'!G8-'TAB6.1'!E8</f>
        <v>0</v>
      </c>
    </row>
    <row r="22" spans="1:2" x14ac:dyDescent="0.3">
      <c r="A22" s="491" t="s">
        <v>619</v>
      </c>
      <c r="B22" s="480">
        <f>+'TAB6.2'!G8-'TAB6.2'!E8</f>
        <v>0</v>
      </c>
    </row>
    <row r="23" spans="1:2" ht="27" x14ac:dyDescent="0.3">
      <c r="A23" s="200" t="s">
        <v>486</v>
      </c>
      <c r="B23" s="480">
        <f>+'TAB6.4'!G7-'TAB6.4'!E7+'TAB6.4'!G10-'TAB6.4'!E10+'TAB6.4'!G16-'TAB6.4'!E16+'TAB6.4'!G19-'TAB6.4'!E19+'TAB6.4'!G25-'TAB6.4'!E25</f>
        <v>0</v>
      </c>
    </row>
    <row r="24" spans="1:2" ht="27" x14ac:dyDescent="0.3">
      <c r="A24" s="491" t="s">
        <v>412</v>
      </c>
      <c r="B24" s="480">
        <f>+'TAB5.3'!G14-'TAB5.3'!E14</f>
        <v>0</v>
      </c>
    </row>
    <row r="25" spans="1:2" x14ac:dyDescent="0.3">
      <c r="A25" s="200" t="s">
        <v>487</v>
      </c>
      <c r="B25" s="480">
        <f>+'TAB6.5'!G9-'TAB6.5'!E9</f>
        <v>0</v>
      </c>
    </row>
    <row r="26" spans="1:2" x14ac:dyDescent="0.3">
      <c r="A26" s="187" t="s">
        <v>1245</v>
      </c>
      <c r="B26" s="480">
        <f>+SUM(B20:B25)</f>
        <v>0</v>
      </c>
    </row>
    <row r="27" spans="1:2" x14ac:dyDescent="0.3">
      <c r="A27" s="455" t="s">
        <v>748</v>
      </c>
      <c r="B27" s="480">
        <f>+B26-'TAB6'!C12</f>
        <v>0</v>
      </c>
    </row>
    <row r="33" spans="1:3" x14ac:dyDescent="0.3">
      <c r="A33" s="187" t="s">
        <v>1246</v>
      </c>
      <c r="B33" s="480">
        <f>+'TAB4'!B27</f>
        <v>0</v>
      </c>
    </row>
    <row r="34" spans="1:3" ht="15" x14ac:dyDescent="0.3">
      <c r="A34" s="462" t="s">
        <v>749</v>
      </c>
      <c r="B34" s="480">
        <f>+SUM('TAB4'!D28:D29)</f>
        <v>0</v>
      </c>
      <c r="C34" s="569" t="s">
        <v>815</v>
      </c>
    </row>
    <row r="35" spans="1:3" x14ac:dyDescent="0.3">
      <c r="A35" s="187" t="s">
        <v>1247</v>
      </c>
      <c r="B35" s="480">
        <f>+SUM(B33:B34)</f>
        <v>0</v>
      </c>
    </row>
    <row r="36" spans="1:3" x14ac:dyDescent="0.3">
      <c r="A36" s="455" t="s">
        <v>748</v>
      </c>
      <c r="B36" s="480">
        <f>+B35-'TAB4'!C27</f>
        <v>0</v>
      </c>
    </row>
  </sheetData>
  <mergeCells count="1">
    <mergeCell ref="A3:E3"/>
  </mergeCells>
  <hyperlinks>
    <hyperlink ref="A1" location="TAB00!A1" display="Retour page de garde" xr:uid="{4B4123B5-D894-4548-B83C-FF2C52411331}"/>
    <hyperlink ref="C34" location="TAB7.1.1!A1" display="TAB7.1.1" xr:uid="{08DC251A-D8CA-468B-B9A1-55C873709EAA}"/>
  </hyperlinks>
  <pageMargins left="0.7" right="0.7" top="0.75" bottom="0.75" header="0.3" footer="0.3"/>
  <pageSetup paperSize="9" scale="80"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C0780-F752-46BB-AC80-78D4B079F0A6}">
  <sheetPr published="0">
    <pageSetUpPr fitToPage="1"/>
  </sheetPr>
  <dimension ref="A1:I39"/>
  <sheetViews>
    <sheetView showGridLines="0" zoomScaleNormal="100" workbookViewId="0">
      <selection activeCell="E26" sqref="E26"/>
    </sheetView>
  </sheetViews>
  <sheetFormatPr baseColWidth="10" defaultColWidth="7.83203125" defaultRowHeight="13.5" x14ac:dyDescent="0.3"/>
  <cols>
    <col min="1" max="1" width="82.1640625" style="295" bestFit="1" customWidth="1"/>
    <col min="2" max="2" width="17.83203125" style="317" customWidth="1"/>
    <col min="3" max="3" width="17.83203125" style="295" customWidth="1"/>
    <col min="4" max="4" width="5.83203125" style="295" customWidth="1"/>
    <col min="5" max="5" width="60.6640625" style="295" customWidth="1"/>
    <col min="6" max="6" width="17.83203125" style="295" customWidth="1"/>
    <col min="7" max="10" width="17.83203125" style="11" customWidth="1"/>
    <col min="11" max="16384" width="7.83203125" style="11"/>
  </cols>
  <sheetData>
    <row r="1" spans="1:8" ht="15" x14ac:dyDescent="0.3">
      <c r="A1" s="310" t="s">
        <v>33</v>
      </c>
      <c r="B1" s="11"/>
      <c r="C1" s="11"/>
      <c r="D1" s="11"/>
      <c r="E1" s="11"/>
      <c r="F1" s="11"/>
    </row>
    <row r="3" spans="1:8" ht="21" x14ac:dyDescent="0.3">
      <c r="A3" s="734" t="str">
        <f>TAB00!B79&amp;" : "&amp;TAB00!C79</f>
        <v xml:space="preserve">TAB4.3 : Variations du chiffre d'affaires réel N-1 / réel N </v>
      </c>
      <c r="B3" s="734"/>
      <c r="C3" s="734"/>
      <c r="D3" s="734"/>
      <c r="E3" s="734"/>
      <c r="F3" s="311"/>
      <c r="G3" s="311"/>
      <c r="H3" s="446"/>
    </row>
    <row r="4" spans="1:8" s="446" customFormat="1" ht="21" x14ac:dyDescent="0.3">
      <c r="A4" s="447"/>
      <c r="B4" s="448"/>
      <c r="C4" s="448"/>
      <c r="D4" s="448"/>
      <c r="E4" s="448"/>
      <c r="F4" s="448"/>
    </row>
    <row r="5" spans="1:8" s="446" customFormat="1" ht="15" x14ac:dyDescent="0.3">
      <c r="A5" s="449"/>
      <c r="B5" s="450"/>
      <c r="C5" s="451"/>
      <c r="D5" s="451"/>
      <c r="E5" s="451"/>
    </row>
    <row r="6" spans="1:8" s="446" customFormat="1" x14ac:dyDescent="0.3">
      <c r="A6" s="187" t="s">
        <v>1262</v>
      </c>
      <c r="B6" s="452">
        <f>+'TAB4'!B42</f>
        <v>0</v>
      </c>
      <c r="C6" s="453"/>
      <c r="D6" s="453"/>
      <c r="E6" s="453"/>
    </row>
    <row r="7" spans="1:8" s="446" customFormat="1" x14ac:dyDescent="0.3">
      <c r="A7" s="193" t="s">
        <v>395</v>
      </c>
      <c r="B7" s="452">
        <f>+'TAB4'!D35</f>
        <v>0</v>
      </c>
      <c r="C7" s="454"/>
      <c r="D7" s="454"/>
      <c r="E7" s="454"/>
    </row>
    <row r="8" spans="1:8" s="446" customFormat="1" x14ac:dyDescent="0.3">
      <c r="A8" s="193" t="s">
        <v>396</v>
      </c>
      <c r="B8" s="452">
        <f>+'TAB4'!D36</f>
        <v>0</v>
      </c>
      <c r="C8" s="453"/>
      <c r="D8" s="453"/>
      <c r="E8" s="453"/>
    </row>
    <row r="9" spans="1:8" s="446" customFormat="1" x14ac:dyDescent="0.3">
      <c r="A9" s="193" t="s">
        <v>409</v>
      </c>
      <c r="B9" s="452">
        <f>+'TAB4'!D37</f>
        <v>0</v>
      </c>
      <c r="C9" s="453"/>
      <c r="D9" s="453"/>
      <c r="E9" s="453"/>
    </row>
    <row r="10" spans="1:8" s="446" customFormat="1" x14ac:dyDescent="0.3">
      <c r="A10" s="193" t="s">
        <v>475</v>
      </c>
      <c r="B10" s="452">
        <f>+'TAB4'!D38</f>
        <v>0</v>
      </c>
      <c r="C10" s="453"/>
      <c r="D10" s="453"/>
      <c r="E10" s="453"/>
    </row>
    <row r="11" spans="1:8" s="446" customFormat="1" x14ac:dyDescent="0.3">
      <c r="A11" s="193" t="s">
        <v>410</v>
      </c>
      <c r="B11" s="452">
        <f>+'TAB4'!D39</f>
        <v>0</v>
      </c>
      <c r="C11" s="453"/>
      <c r="D11" s="453"/>
      <c r="E11" s="453"/>
    </row>
    <row r="12" spans="1:8" s="446" customFormat="1" x14ac:dyDescent="0.3">
      <c r="A12" s="193" t="s">
        <v>411</v>
      </c>
      <c r="B12" s="452">
        <f>+'TAB4'!D40</f>
        <v>0</v>
      </c>
      <c r="C12" s="453"/>
      <c r="D12" s="453"/>
      <c r="E12" s="453"/>
    </row>
    <row r="13" spans="1:8" s="446" customFormat="1" x14ac:dyDescent="0.3">
      <c r="A13" s="193" t="s">
        <v>415</v>
      </c>
      <c r="B13" s="452">
        <f>+'TAB4'!D41</f>
        <v>0</v>
      </c>
      <c r="C13" s="453"/>
      <c r="D13" s="453"/>
      <c r="E13" s="453"/>
    </row>
    <row r="14" spans="1:8" s="446" customFormat="1" x14ac:dyDescent="0.3">
      <c r="A14" s="187" t="s">
        <v>1263</v>
      </c>
      <c r="B14" s="452">
        <f>+SUM(B6:B13)</f>
        <v>0</v>
      </c>
      <c r="C14" s="453"/>
      <c r="D14" s="453"/>
      <c r="E14" s="453"/>
    </row>
    <row r="15" spans="1:8" s="446" customFormat="1" x14ac:dyDescent="0.3">
      <c r="A15" s="455" t="s">
        <v>748</v>
      </c>
      <c r="B15" s="452">
        <f>+B14-'TAB4'!C42</f>
        <v>0</v>
      </c>
      <c r="C15" s="453"/>
      <c r="D15" s="453"/>
      <c r="E15" s="453"/>
    </row>
    <row r="16" spans="1:8" s="446" customFormat="1" x14ac:dyDescent="0.3">
      <c r="A16" s="492"/>
      <c r="B16" s="493"/>
      <c r="C16" s="453"/>
      <c r="D16" s="453"/>
      <c r="E16" s="453"/>
    </row>
    <row r="17" spans="1:6" s="446" customFormat="1" x14ac:dyDescent="0.3">
      <c r="A17" s="420"/>
      <c r="B17" s="452"/>
      <c r="C17" s="453"/>
      <c r="D17" s="453"/>
      <c r="E17" s="453"/>
    </row>
    <row r="18" spans="1:6" s="446" customFormat="1" x14ac:dyDescent="0.3">
      <c r="B18" s="452"/>
      <c r="C18" s="453"/>
      <c r="D18" s="453"/>
      <c r="E18" s="453"/>
    </row>
    <row r="19" spans="1:6" s="446" customFormat="1" x14ac:dyDescent="0.3">
      <c r="B19" s="452"/>
      <c r="C19" s="453"/>
      <c r="D19" s="453"/>
      <c r="E19" s="453"/>
    </row>
    <row r="20" spans="1:6" x14ac:dyDescent="0.3">
      <c r="A20" s="446"/>
      <c r="B20" s="452"/>
      <c r="C20" s="494"/>
      <c r="D20" s="494"/>
      <c r="E20" s="494"/>
      <c r="F20" s="11"/>
    </row>
    <row r="21" spans="1:6" x14ac:dyDescent="0.3">
      <c r="A21" s="446"/>
      <c r="B21" s="452"/>
      <c r="C21" s="494"/>
      <c r="D21" s="494"/>
      <c r="E21" s="494"/>
      <c r="F21" s="11"/>
    </row>
    <row r="22" spans="1:6" x14ac:dyDescent="0.3">
      <c r="A22" s="446"/>
      <c r="B22" s="452"/>
      <c r="C22" s="287"/>
      <c r="D22" s="287"/>
      <c r="E22" s="287"/>
      <c r="F22" s="11"/>
    </row>
    <row r="23" spans="1:6" x14ac:dyDescent="0.3">
      <c r="A23" s="446"/>
      <c r="B23" s="452"/>
      <c r="C23" s="15"/>
      <c r="D23" s="15"/>
      <c r="E23" s="15"/>
      <c r="F23" s="11"/>
    </row>
    <row r="24" spans="1:6" x14ac:dyDescent="0.3">
      <c r="A24" s="446"/>
      <c r="B24" s="452"/>
      <c r="C24" s="15"/>
      <c r="D24" s="15"/>
      <c r="E24" s="15"/>
      <c r="F24" s="11"/>
    </row>
    <row r="25" spans="1:6" x14ac:dyDescent="0.3">
      <c r="A25" s="446"/>
      <c r="B25" s="452"/>
      <c r="C25" s="494"/>
      <c r="D25" s="494"/>
      <c r="E25" s="494"/>
      <c r="F25" s="11"/>
    </row>
    <row r="26" spans="1:6" x14ac:dyDescent="0.3">
      <c r="A26" s="446"/>
      <c r="B26" s="452"/>
      <c r="C26" s="494"/>
      <c r="D26" s="494"/>
      <c r="E26" s="494"/>
      <c r="F26" s="11"/>
    </row>
    <row r="27" spans="1:6" x14ac:dyDescent="0.3">
      <c r="A27" s="446"/>
      <c r="B27" s="452"/>
      <c r="C27" s="15"/>
      <c r="D27" s="15"/>
      <c r="E27" s="15"/>
      <c r="F27" s="11"/>
    </row>
    <row r="28" spans="1:6" x14ac:dyDescent="0.3">
      <c r="A28" s="446"/>
      <c r="B28" s="494"/>
      <c r="C28" s="494"/>
      <c r="D28" s="494"/>
      <c r="E28" s="494"/>
      <c r="F28" s="11"/>
    </row>
    <row r="29" spans="1:6" x14ac:dyDescent="0.3">
      <c r="A29" s="446"/>
      <c r="B29" s="494"/>
      <c r="C29" s="494"/>
      <c r="D29" s="494"/>
      <c r="E29" s="494"/>
      <c r="F29" s="11"/>
    </row>
    <row r="30" spans="1:6" x14ac:dyDescent="0.3">
      <c r="A30" s="446"/>
      <c r="B30" s="494"/>
      <c r="C30" s="494"/>
      <c r="D30" s="494"/>
      <c r="E30" s="494"/>
      <c r="F30" s="11"/>
    </row>
    <row r="31" spans="1:6" x14ac:dyDescent="0.3">
      <c r="A31" s="446"/>
      <c r="B31" s="494"/>
      <c r="C31" s="494"/>
      <c r="D31" s="494"/>
      <c r="E31" s="494"/>
      <c r="F31" s="11"/>
    </row>
    <row r="32" spans="1:6" x14ac:dyDescent="0.3">
      <c r="A32" s="446"/>
      <c r="B32" s="15"/>
      <c r="C32" s="15"/>
      <c r="D32" s="15"/>
      <c r="E32" s="15"/>
      <c r="F32" s="11"/>
    </row>
    <row r="33" spans="1:9" x14ac:dyDescent="0.3">
      <c r="A33" s="446"/>
      <c r="B33" s="494"/>
      <c r="C33" s="494"/>
      <c r="D33" s="494"/>
      <c r="E33" s="494"/>
      <c r="F33" s="11"/>
    </row>
    <row r="34" spans="1:9" x14ac:dyDescent="0.3">
      <c r="A34" s="446"/>
      <c r="B34" s="494"/>
      <c r="C34" s="494"/>
      <c r="D34" s="494"/>
      <c r="E34" s="494"/>
      <c r="F34" s="11"/>
    </row>
    <row r="35" spans="1:9" x14ac:dyDescent="0.3">
      <c r="A35" s="446"/>
      <c r="B35" s="494"/>
      <c r="C35" s="494"/>
      <c r="D35" s="494"/>
      <c r="E35" s="494"/>
      <c r="F35" s="11"/>
    </row>
    <row r="36" spans="1:9" x14ac:dyDescent="0.3">
      <c r="A36" s="446"/>
      <c r="B36" s="15"/>
      <c r="C36" s="15"/>
      <c r="D36" s="15"/>
      <c r="E36" s="15"/>
      <c r="F36" s="11"/>
    </row>
    <row r="37" spans="1:9" x14ac:dyDescent="0.3">
      <c r="A37" s="446"/>
      <c r="B37" s="494"/>
      <c r="C37" s="494"/>
      <c r="D37" s="494"/>
      <c r="E37" s="494"/>
      <c r="F37" s="11"/>
    </row>
    <row r="38" spans="1:9" x14ac:dyDescent="0.3">
      <c r="A38" s="446"/>
      <c r="B38" s="494"/>
      <c r="C38" s="494"/>
      <c r="D38" s="494"/>
      <c r="E38" s="494"/>
      <c r="F38" s="11"/>
    </row>
    <row r="39" spans="1:9" x14ac:dyDescent="0.3">
      <c r="A39" s="446"/>
      <c r="B39" s="495"/>
      <c r="C39" s="15"/>
      <c r="D39" s="15"/>
      <c r="E39" s="15"/>
      <c r="F39" s="15"/>
      <c r="G39" s="15"/>
      <c r="H39" s="15"/>
      <c r="I39" s="15"/>
    </row>
  </sheetData>
  <mergeCells count="1">
    <mergeCell ref="A3:E3"/>
  </mergeCells>
  <hyperlinks>
    <hyperlink ref="A1" location="TAB00!A1" display="Retour page de garde" xr:uid="{64779295-23AE-439C-9388-744520FD3C49}"/>
  </hyperlinks>
  <pageMargins left="0.7" right="0.7" top="0.75" bottom="0.75" header="0.3" footer="0.3"/>
  <pageSetup paperSize="9" scale="80"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H139"/>
  <sheetViews>
    <sheetView zoomScaleNormal="100" workbookViewId="0">
      <selection activeCell="H21" sqref="H21"/>
    </sheetView>
  </sheetViews>
  <sheetFormatPr baseColWidth="10" defaultColWidth="9.1640625" defaultRowHeight="13.5" x14ac:dyDescent="0.3"/>
  <cols>
    <col min="1" max="1" width="65.6640625" style="6" customWidth="1"/>
    <col min="2" max="2" width="16.6640625" style="32" customWidth="1"/>
    <col min="3" max="4" width="16.6640625" style="6" customWidth="1"/>
    <col min="5" max="5" width="16.6640625" style="7" customWidth="1"/>
    <col min="6" max="6" width="16.6640625" style="2" customWidth="1"/>
    <col min="7" max="7" width="9.1640625" style="85"/>
    <col min="8" max="16384" width="9.1640625" style="2"/>
  </cols>
  <sheetData>
    <row r="1" spans="1:8" s="7" customFormat="1" ht="15" x14ac:dyDescent="0.3">
      <c r="A1" s="78" t="s">
        <v>33</v>
      </c>
    </row>
    <row r="3" spans="1:8" ht="21" x14ac:dyDescent="0.35">
      <c r="A3" s="732" t="str">
        <f>TAB00!B80&amp;" : "&amp;TAB00!C80</f>
        <v>TAB5 : Synthèse des écarts de l'année N relatifs aux charges et produits non-contrôlables - hors OSP</v>
      </c>
      <c r="B3" s="732"/>
      <c r="C3" s="732"/>
      <c r="D3" s="732"/>
      <c r="E3" s="732"/>
      <c r="F3" s="732"/>
      <c r="G3" s="732"/>
      <c r="H3" s="732"/>
    </row>
    <row r="6" spans="1:8" s="74" customFormat="1" ht="27" x14ac:dyDescent="0.3">
      <c r="A6" s="6"/>
      <c r="B6" s="72" t="str">
        <f>"BUDGET "&amp;TAB00!E14</f>
        <v>BUDGET 2025</v>
      </c>
      <c r="C6" s="72" t="str">
        <f>"REALITE "&amp;TAB00!E14</f>
        <v>REALITE 2025</v>
      </c>
      <c r="D6" s="72" t="s">
        <v>7</v>
      </c>
      <c r="E6" s="73" t="s">
        <v>8</v>
      </c>
      <c r="F6" s="72" t="s">
        <v>9</v>
      </c>
      <c r="G6" s="72" t="s">
        <v>346</v>
      </c>
    </row>
    <row r="7" spans="1:8" s="44" customFormat="1" ht="40.5" x14ac:dyDescent="0.3">
      <c r="A7" s="56" t="s">
        <v>1240</v>
      </c>
      <c r="B7" s="188">
        <f>'TAB5.3'!F8</f>
        <v>0</v>
      </c>
      <c r="C7" s="188">
        <f>'TAB5.3'!G8</f>
        <v>0</v>
      </c>
      <c r="D7" s="194">
        <f t="shared" ref="D7:D12" si="0">B7-C7</f>
        <v>0</v>
      </c>
      <c r="E7" s="188">
        <f t="shared" ref="E7:E12" si="1">D7</f>
        <v>0</v>
      </c>
      <c r="F7" s="162"/>
      <c r="G7" s="380" t="s">
        <v>388</v>
      </c>
      <c r="H7" s="74"/>
    </row>
    <row r="8" spans="1:8" s="44" customFormat="1" ht="15" x14ac:dyDescent="0.3">
      <c r="A8" s="56" t="s">
        <v>3</v>
      </c>
      <c r="B8" s="158">
        <f>'TAB5.4'!F7</f>
        <v>0</v>
      </c>
      <c r="C8" s="158">
        <f>'TAB5.4'!G7</f>
        <v>0</v>
      </c>
      <c r="D8" s="159">
        <f t="shared" si="0"/>
        <v>0</v>
      </c>
      <c r="E8" s="158">
        <f t="shared" si="1"/>
        <v>0</v>
      </c>
      <c r="F8" s="162"/>
      <c r="G8" s="380" t="s">
        <v>389</v>
      </c>
      <c r="H8" s="74"/>
    </row>
    <row r="9" spans="1:8" s="44" customFormat="1" ht="15" x14ac:dyDescent="0.3">
      <c r="A9" s="426" t="s">
        <v>772</v>
      </c>
      <c r="B9" s="158">
        <f>+'TAB5.5'!G61</f>
        <v>0</v>
      </c>
      <c r="C9" s="158">
        <f>+'TAB5.5'!H61</f>
        <v>0</v>
      </c>
      <c r="D9" s="159">
        <f t="shared" si="0"/>
        <v>0</v>
      </c>
      <c r="E9" s="158">
        <f t="shared" si="1"/>
        <v>0</v>
      </c>
      <c r="F9" s="162"/>
      <c r="G9" s="380" t="s">
        <v>390</v>
      </c>
      <c r="H9" s="189"/>
    </row>
    <row r="10" spans="1:8" s="44" customFormat="1" ht="15" x14ac:dyDescent="0.3">
      <c r="A10" s="1" t="s">
        <v>391</v>
      </c>
      <c r="B10" s="158">
        <f>'TAB5.6'!F16</f>
        <v>0</v>
      </c>
      <c r="C10" s="158">
        <f>'TAB5.6'!G16</f>
        <v>0</v>
      </c>
      <c r="D10" s="159">
        <f t="shared" si="0"/>
        <v>0</v>
      </c>
      <c r="E10" s="158">
        <f t="shared" si="1"/>
        <v>0</v>
      </c>
      <c r="F10" s="162"/>
      <c r="G10" s="380" t="s">
        <v>414</v>
      </c>
      <c r="H10" s="74"/>
    </row>
    <row r="11" spans="1:8" s="44" customFormat="1" ht="15" x14ac:dyDescent="0.3">
      <c r="A11" s="1" t="s">
        <v>646</v>
      </c>
      <c r="B11" s="158">
        <f>'TAB5.7'!F44</f>
        <v>0</v>
      </c>
      <c r="C11" s="158">
        <f>'TAB5.7'!G44</f>
        <v>0</v>
      </c>
      <c r="D11" s="159">
        <f t="shared" si="0"/>
        <v>0</v>
      </c>
      <c r="E11" s="158">
        <f t="shared" si="1"/>
        <v>0</v>
      </c>
      <c r="F11" s="162"/>
      <c r="G11" s="380" t="s">
        <v>483</v>
      </c>
      <c r="H11" s="74"/>
    </row>
    <row r="12" spans="1:8" s="44" customFormat="1" ht="15" x14ac:dyDescent="0.3">
      <c r="A12" s="56" t="s">
        <v>413</v>
      </c>
      <c r="B12" s="158">
        <f>+'TAB5.8'!I11</f>
        <v>0</v>
      </c>
      <c r="C12" s="158">
        <f>+'TAB5.8'!J11</f>
        <v>0</v>
      </c>
      <c r="D12" s="159">
        <f t="shared" si="0"/>
        <v>0</v>
      </c>
      <c r="E12" s="158">
        <f t="shared" si="1"/>
        <v>0</v>
      </c>
      <c r="F12" s="162"/>
      <c r="G12" s="380" t="s">
        <v>773</v>
      </c>
      <c r="H12" s="74"/>
    </row>
    <row r="13" spans="1:8" s="44" customFormat="1" ht="27" x14ac:dyDescent="0.3">
      <c r="A13" s="696" t="str">
        <f>+'TAB3'!A22</f>
        <v>Montants définitivement non recouvrés par le GRD à la suite d’une faillite ou d’une réorganisation judiciaire d’un fournisseur</v>
      </c>
      <c r="B13" s="198"/>
      <c r="C13" s="467">
        <f>+'TAB5.9'!G16</f>
        <v>0</v>
      </c>
      <c r="D13" s="194">
        <f>B13-C13</f>
        <v>0</v>
      </c>
      <c r="E13" s="188">
        <f>D13</f>
        <v>0</v>
      </c>
      <c r="F13" s="697"/>
      <c r="G13" s="380" t="s">
        <v>1216</v>
      </c>
      <c r="H13" s="74"/>
    </row>
    <row r="14" spans="1:8" s="155" customFormat="1" x14ac:dyDescent="0.3">
      <c r="A14" s="156" t="s">
        <v>14</v>
      </c>
      <c r="B14" s="52">
        <f>SUM(B7:B12)</f>
        <v>0</v>
      </c>
      <c r="C14" s="52">
        <f>SUM(C7:C12)</f>
        <v>0</v>
      </c>
      <c r="D14" s="52">
        <f>SUM(D7:D12)</f>
        <v>0</v>
      </c>
      <c r="E14" s="52">
        <f>SUM(E7:E12)</f>
        <v>0</v>
      </c>
      <c r="F14" s="52">
        <f>SUM(F7:F12)</f>
        <v>0</v>
      </c>
      <c r="G14" s="154"/>
    </row>
    <row r="15" spans="1:8" s="44" customFormat="1" x14ac:dyDescent="0.3">
      <c r="A15" s="47"/>
      <c r="B15" s="158"/>
      <c r="C15" s="159"/>
      <c r="D15" s="159"/>
      <c r="E15" s="158"/>
      <c r="F15" s="160"/>
      <c r="G15" s="110"/>
    </row>
    <row r="16" spans="1:8" s="44" customFormat="1" x14ac:dyDescent="0.3">
      <c r="A16" s="6"/>
      <c r="B16" s="38"/>
      <c r="C16" s="39"/>
      <c r="D16" s="39"/>
      <c r="E16" s="38"/>
      <c r="F16" s="48"/>
      <c r="G16" s="110"/>
    </row>
    <row r="17" spans="1:7" s="44" customFormat="1" x14ac:dyDescent="0.3">
      <c r="A17" s="6"/>
      <c r="B17" s="38"/>
      <c r="C17" s="39"/>
      <c r="D17" s="39"/>
      <c r="E17" s="38"/>
      <c r="F17" s="48"/>
      <c r="G17" s="110"/>
    </row>
    <row r="18" spans="1:7" s="44" customFormat="1" x14ac:dyDescent="0.3">
      <c r="A18" s="6"/>
      <c r="B18" s="38"/>
      <c r="C18" s="39"/>
      <c r="D18" s="39"/>
      <c r="E18" s="38"/>
      <c r="F18" s="48"/>
      <c r="G18" s="110"/>
    </row>
    <row r="19" spans="1:7" s="44" customFormat="1" x14ac:dyDescent="0.3">
      <c r="A19" s="6"/>
      <c r="B19" s="38"/>
      <c r="C19" s="39"/>
      <c r="D19" s="39"/>
      <c r="E19" s="38"/>
      <c r="F19" s="48"/>
      <c r="G19" s="110"/>
    </row>
    <row r="20" spans="1:7" s="44" customFormat="1" x14ac:dyDescent="0.3">
      <c r="A20" s="6"/>
      <c r="B20" s="38"/>
      <c r="C20" s="39"/>
      <c r="D20" s="39"/>
      <c r="E20" s="38"/>
      <c r="F20" s="48"/>
      <c r="G20" s="110"/>
    </row>
    <row r="21" spans="1:7" s="44" customFormat="1" x14ac:dyDescent="0.3">
      <c r="A21" s="6"/>
      <c r="B21" s="38"/>
      <c r="C21" s="39"/>
      <c r="D21" s="39"/>
      <c r="E21" s="38"/>
      <c r="F21" s="48"/>
      <c r="G21" s="110"/>
    </row>
    <row r="22" spans="1:7" s="44" customFormat="1" x14ac:dyDescent="0.3">
      <c r="A22" s="6"/>
      <c r="B22" s="38"/>
      <c r="C22" s="39"/>
      <c r="D22" s="39"/>
      <c r="E22" s="38"/>
      <c r="F22" s="48"/>
      <c r="G22" s="110"/>
    </row>
    <row r="23" spans="1:7" s="44" customFormat="1" x14ac:dyDescent="0.3">
      <c r="A23" s="6"/>
      <c r="B23" s="38"/>
      <c r="C23" s="39"/>
      <c r="D23" s="39"/>
      <c r="E23" s="38"/>
      <c r="F23" s="48"/>
      <c r="G23" s="110"/>
    </row>
    <row r="24" spans="1:7" s="44" customFormat="1" x14ac:dyDescent="0.3">
      <c r="A24" s="6"/>
      <c r="B24" s="38"/>
      <c r="C24" s="39"/>
      <c r="D24" s="39"/>
      <c r="E24" s="38"/>
      <c r="F24" s="48"/>
      <c r="G24" s="110"/>
    </row>
    <row r="25" spans="1:7" s="44" customFormat="1" x14ac:dyDescent="0.3">
      <c r="A25" s="6"/>
      <c r="B25" s="38"/>
      <c r="C25" s="39"/>
      <c r="D25" s="39"/>
      <c r="E25" s="38"/>
      <c r="F25" s="48"/>
      <c r="G25" s="110"/>
    </row>
    <row r="26" spans="1:7" s="44" customFormat="1" x14ac:dyDescent="0.3">
      <c r="A26" s="6"/>
      <c r="B26" s="38"/>
      <c r="C26" s="39"/>
      <c r="D26" s="39"/>
      <c r="E26" s="38"/>
      <c r="F26" s="48"/>
      <c r="G26" s="110"/>
    </row>
    <row r="27" spans="1:7" s="44" customFormat="1" x14ac:dyDescent="0.3">
      <c r="A27" s="6"/>
      <c r="B27" s="38"/>
      <c r="C27" s="39"/>
      <c r="D27" s="39"/>
      <c r="E27" s="38"/>
      <c r="F27" s="48"/>
      <c r="G27" s="110"/>
    </row>
    <row r="28" spans="1:7" s="44" customFormat="1" x14ac:dyDescent="0.3">
      <c r="A28" s="6"/>
      <c r="B28" s="38"/>
      <c r="C28" s="39"/>
      <c r="D28" s="39"/>
      <c r="E28" s="38"/>
      <c r="F28" s="48"/>
      <c r="G28" s="110"/>
    </row>
    <row r="29" spans="1:7" s="44" customFormat="1" x14ac:dyDescent="0.3">
      <c r="A29" s="6"/>
      <c r="B29" s="38"/>
      <c r="C29" s="39"/>
      <c r="D29" s="39"/>
      <c r="E29" s="38"/>
      <c r="F29" s="48"/>
      <c r="G29" s="110"/>
    </row>
    <row r="30" spans="1:7" s="44" customFormat="1" x14ac:dyDescent="0.3">
      <c r="A30" s="6"/>
      <c r="B30" s="38"/>
      <c r="C30" s="39"/>
      <c r="D30" s="39"/>
      <c r="E30" s="38"/>
      <c r="F30" s="48"/>
      <c r="G30" s="110"/>
    </row>
    <row r="31" spans="1:7" s="44" customFormat="1" x14ac:dyDescent="0.3">
      <c r="A31" s="6"/>
      <c r="B31" s="38"/>
      <c r="C31" s="39"/>
      <c r="D31" s="39"/>
      <c r="E31" s="38"/>
      <c r="F31" s="48"/>
      <c r="G31" s="110"/>
    </row>
    <row r="32" spans="1:7" s="44" customFormat="1" x14ac:dyDescent="0.3">
      <c r="A32" s="6"/>
      <c r="B32" s="38"/>
      <c r="C32" s="39"/>
      <c r="D32" s="39"/>
      <c r="E32" s="38"/>
      <c r="F32" s="48"/>
      <c r="G32" s="110"/>
    </row>
    <row r="33" spans="1:7" s="44" customFormat="1" x14ac:dyDescent="0.3">
      <c r="A33" s="6"/>
      <c r="B33" s="38"/>
      <c r="C33" s="39"/>
      <c r="D33" s="39"/>
      <c r="E33" s="38"/>
      <c r="F33" s="48"/>
      <c r="G33" s="110"/>
    </row>
    <row r="34" spans="1:7" s="44" customFormat="1" x14ac:dyDescent="0.3">
      <c r="A34" s="6"/>
      <c r="B34" s="38"/>
      <c r="C34" s="39"/>
      <c r="D34" s="39"/>
      <c r="E34" s="38"/>
      <c r="F34" s="48"/>
      <c r="G34" s="110"/>
    </row>
    <row r="35" spans="1:7" s="44" customFormat="1" x14ac:dyDescent="0.3">
      <c r="A35" s="6"/>
      <c r="B35" s="38"/>
      <c r="C35" s="39"/>
      <c r="D35" s="39"/>
      <c r="E35" s="38"/>
      <c r="F35" s="48"/>
      <c r="G35" s="110"/>
    </row>
    <row r="36" spans="1:7" s="44" customFormat="1" x14ac:dyDescent="0.3">
      <c r="A36" s="6"/>
      <c r="B36" s="38"/>
      <c r="C36" s="39"/>
      <c r="D36" s="39"/>
      <c r="E36" s="38"/>
      <c r="F36" s="48"/>
      <c r="G36" s="110"/>
    </row>
    <row r="37" spans="1:7" s="44" customFormat="1" x14ac:dyDescent="0.3">
      <c r="A37" s="6"/>
      <c r="B37" s="38"/>
      <c r="C37" s="39"/>
      <c r="D37" s="39"/>
      <c r="E37" s="38"/>
      <c r="F37" s="48"/>
      <c r="G37" s="110"/>
    </row>
    <row r="38" spans="1:7" s="44" customFormat="1" x14ac:dyDescent="0.3">
      <c r="A38" s="6"/>
      <c r="B38" s="38"/>
      <c r="C38" s="39"/>
      <c r="D38" s="39"/>
      <c r="E38" s="38"/>
      <c r="F38" s="48"/>
      <c r="G38" s="110"/>
    </row>
    <row r="39" spans="1:7" s="44" customFormat="1" x14ac:dyDescent="0.3">
      <c r="A39" s="6"/>
      <c r="B39" s="38"/>
      <c r="C39" s="39"/>
      <c r="D39" s="39"/>
      <c r="E39" s="38"/>
      <c r="F39" s="48"/>
      <c r="G39" s="110"/>
    </row>
    <row r="40" spans="1:7" s="44" customFormat="1" x14ac:dyDescent="0.3">
      <c r="A40" s="6"/>
      <c r="B40" s="38"/>
      <c r="C40" s="39"/>
      <c r="D40" s="39"/>
      <c r="E40" s="38"/>
      <c r="F40" s="48"/>
      <c r="G40" s="110"/>
    </row>
    <row r="41" spans="1:7" s="44" customFormat="1" x14ac:dyDescent="0.3">
      <c r="A41" s="6"/>
      <c r="B41" s="38"/>
      <c r="C41" s="39"/>
      <c r="D41" s="39"/>
      <c r="E41" s="38"/>
      <c r="F41" s="48"/>
      <c r="G41" s="110"/>
    </row>
    <row r="42" spans="1:7" s="44" customFormat="1" x14ac:dyDescent="0.3">
      <c r="A42" s="6"/>
      <c r="B42" s="38"/>
      <c r="C42" s="39"/>
      <c r="D42" s="39"/>
      <c r="E42" s="38"/>
      <c r="F42" s="48"/>
      <c r="G42" s="110"/>
    </row>
    <row r="43" spans="1:7" s="44" customFormat="1" x14ac:dyDescent="0.3">
      <c r="A43" s="6"/>
      <c r="B43" s="38"/>
      <c r="C43" s="39"/>
      <c r="D43" s="39"/>
      <c r="E43" s="38"/>
      <c r="F43" s="48"/>
      <c r="G43" s="110"/>
    </row>
    <row r="44" spans="1:7" s="44" customFormat="1" x14ac:dyDescent="0.3">
      <c r="A44" s="6"/>
      <c r="B44" s="38"/>
      <c r="C44" s="39"/>
      <c r="D44" s="39"/>
      <c r="E44" s="38"/>
      <c r="F44" s="48"/>
      <c r="G44" s="110"/>
    </row>
    <row r="45" spans="1:7" s="44" customFormat="1" x14ac:dyDescent="0.3">
      <c r="A45" s="6"/>
      <c r="B45" s="38"/>
      <c r="C45" s="39"/>
      <c r="D45" s="39"/>
      <c r="E45" s="38"/>
      <c r="F45" s="48"/>
      <c r="G45" s="110"/>
    </row>
    <row r="46" spans="1:7" s="44" customFormat="1" x14ac:dyDescent="0.3">
      <c r="A46" s="6"/>
      <c r="B46" s="38"/>
      <c r="C46" s="39"/>
      <c r="D46" s="39"/>
      <c r="E46" s="38"/>
      <c r="F46" s="48"/>
      <c r="G46" s="110"/>
    </row>
    <row r="47" spans="1:7" s="44" customFormat="1" x14ac:dyDescent="0.3">
      <c r="A47" s="6"/>
      <c r="B47" s="32"/>
      <c r="C47" s="6"/>
      <c r="D47" s="6"/>
      <c r="E47" s="7"/>
      <c r="G47" s="110"/>
    </row>
    <row r="48" spans="1:7" s="44" customFormat="1" x14ac:dyDescent="0.3">
      <c r="A48" s="6"/>
      <c r="B48" s="32"/>
      <c r="C48" s="6"/>
      <c r="D48" s="6"/>
      <c r="E48" s="7"/>
      <c r="G48" s="110"/>
    </row>
    <row r="49" spans="1:7" s="44" customFormat="1" x14ac:dyDescent="0.3">
      <c r="A49" s="6"/>
      <c r="B49" s="32"/>
      <c r="C49" s="6"/>
      <c r="D49" s="6"/>
      <c r="E49" s="7"/>
      <c r="G49" s="110"/>
    </row>
    <row r="50" spans="1:7" s="44" customFormat="1" x14ac:dyDescent="0.3">
      <c r="A50" s="6"/>
      <c r="B50" s="32"/>
      <c r="C50" s="6"/>
      <c r="D50" s="6"/>
      <c r="E50" s="7"/>
      <c r="G50" s="110"/>
    </row>
    <row r="51" spans="1:7" s="44" customFormat="1" x14ac:dyDescent="0.3">
      <c r="A51" s="6"/>
      <c r="B51" s="32"/>
      <c r="C51" s="6"/>
      <c r="D51" s="6"/>
      <c r="E51" s="7"/>
      <c r="G51" s="110"/>
    </row>
    <row r="52" spans="1:7" s="44" customFormat="1" x14ac:dyDescent="0.3">
      <c r="A52" s="6"/>
      <c r="B52" s="32"/>
      <c r="C52" s="6"/>
      <c r="D52" s="6"/>
      <c r="E52" s="7"/>
      <c r="G52" s="110"/>
    </row>
    <row r="53" spans="1:7" s="44" customFormat="1" x14ac:dyDescent="0.3">
      <c r="A53" s="6"/>
      <c r="B53" s="32"/>
      <c r="C53" s="6"/>
      <c r="D53" s="6"/>
      <c r="E53" s="7"/>
      <c r="G53" s="110"/>
    </row>
    <row r="54" spans="1:7" s="44" customFormat="1" x14ac:dyDescent="0.3">
      <c r="A54" s="6"/>
      <c r="B54" s="32"/>
      <c r="C54" s="6"/>
      <c r="D54" s="6"/>
      <c r="E54" s="7"/>
      <c r="G54" s="110"/>
    </row>
    <row r="55" spans="1:7" s="44" customFormat="1" x14ac:dyDescent="0.3">
      <c r="A55" s="6"/>
      <c r="B55" s="32"/>
      <c r="C55" s="6"/>
      <c r="D55" s="6"/>
      <c r="E55" s="7"/>
      <c r="G55" s="110"/>
    </row>
    <row r="56" spans="1:7" s="44" customFormat="1" x14ac:dyDescent="0.3">
      <c r="A56" s="6"/>
      <c r="B56" s="32"/>
      <c r="C56" s="6"/>
      <c r="D56" s="6"/>
      <c r="E56" s="7"/>
      <c r="G56" s="110"/>
    </row>
    <row r="57" spans="1:7" s="44" customFormat="1" x14ac:dyDescent="0.3">
      <c r="A57" s="6"/>
      <c r="B57" s="32"/>
      <c r="C57" s="6"/>
      <c r="D57" s="6"/>
      <c r="E57" s="7"/>
      <c r="G57" s="110"/>
    </row>
    <row r="58" spans="1:7" s="44" customFormat="1" x14ac:dyDescent="0.3">
      <c r="A58" s="6"/>
      <c r="B58" s="32"/>
      <c r="C58" s="6"/>
      <c r="D58" s="6"/>
      <c r="E58" s="7"/>
      <c r="G58" s="110"/>
    </row>
    <row r="59" spans="1:7" s="44" customFormat="1" x14ac:dyDescent="0.3">
      <c r="A59" s="6"/>
      <c r="B59" s="32"/>
      <c r="C59" s="6"/>
      <c r="D59" s="6"/>
      <c r="E59" s="7"/>
      <c r="G59" s="110"/>
    </row>
    <row r="60" spans="1:7" s="44" customFormat="1" x14ac:dyDescent="0.3">
      <c r="A60" s="6"/>
      <c r="B60" s="32"/>
      <c r="C60" s="6"/>
      <c r="D60" s="6"/>
      <c r="E60" s="7"/>
      <c r="G60" s="110"/>
    </row>
    <row r="61" spans="1:7" s="44" customFormat="1" x14ac:dyDescent="0.3">
      <c r="A61" s="6"/>
      <c r="B61" s="32"/>
      <c r="C61" s="6"/>
      <c r="D61" s="6"/>
      <c r="E61" s="7"/>
      <c r="G61" s="110"/>
    </row>
    <row r="62" spans="1:7" s="44" customFormat="1" x14ac:dyDescent="0.3">
      <c r="A62" s="6"/>
      <c r="B62" s="32"/>
      <c r="C62" s="6"/>
      <c r="D62" s="6"/>
      <c r="E62" s="7"/>
      <c r="G62" s="110"/>
    </row>
    <row r="63" spans="1:7" s="44" customFormat="1" x14ac:dyDescent="0.3">
      <c r="A63" s="6"/>
      <c r="B63" s="32"/>
      <c r="C63" s="6"/>
      <c r="D63" s="6"/>
      <c r="E63" s="7"/>
      <c r="G63" s="110"/>
    </row>
    <row r="64" spans="1:7" s="44" customFormat="1" x14ac:dyDescent="0.3">
      <c r="A64" s="6"/>
      <c r="B64" s="32"/>
      <c r="C64" s="6"/>
      <c r="D64" s="6"/>
      <c r="E64" s="7"/>
      <c r="G64" s="110"/>
    </row>
    <row r="65" spans="1:7" s="44" customFormat="1" x14ac:dyDescent="0.3">
      <c r="A65" s="6"/>
      <c r="B65" s="32"/>
      <c r="C65" s="6"/>
      <c r="D65" s="6"/>
      <c r="E65" s="7"/>
      <c r="G65" s="110"/>
    </row>
    <row r="66" spans="1:7" s="44" customFormat="1" x14ac:dyDescent="0.3">
      <c r="A66" s="6"/>
      <c r="B66" s="32"/>
      <c r="C66" s="6"/>
      <c r="D66" s="6"/>
      <c r="E66" s="7"/>
      <c r="G66" s="110"/>
    </row>
    <row r="67" spans="1:7" s="44" customFormat="1" x14ac:dyDescent="0.3">
      <c r="A67" s="6"/>
      <c r="B67" s="32"/>
      <c r="C67" s="6"/>
      <c r="D67" s="6"/>
      <c r="E67" s="7"/>
      <c r="G67" s="110"/>
    </row>
    <row r="68" spans="1:7" s="44" customFormat="1" x14ac:dyDescent="0.3">
      <c r="A68" s="6"/>
      <c r="B68" s="32"/>
      <c r="C68" s="6"/>
      <c r="D68" s="6"/>
      <c r="E68" s="7"/>
      <c r="G68" s="110"/>
    </row>
    <row r="69" spans="1:7" s="44" customFormat="1" x14ac:dyDescent="0.3">
      <c r="A69" s="6"/>
      <c r="B69" s="32"/>
      <c r="C69" s="6"/>
      <c r="D69" s="6"/>
      <c r="E69" s="7"/>
      <c r="G69" s="110"/>
    </row>
    <row r="70" spans="1:7" s="44" customFormat="1" x14ac:dyDescent="0.3">
      <c r="A70" s="6"/>
      <c r="B70" s="32"/>
      <c r="C70" s="6"/>
      <c r="D70" s="6"/>
      <c r="E70" s="7"/>
      <c r="G70" s="110"/>
    </row>
    <row r="71" spans="1:7" s="44" customFormat="1" x14ac:dyDescent="0.3">
      <c r="A71" s="6"/>
      <c r="B71" s="32"/>
      <c r="C71" s="6"/>
      <c r="D71" s="6"/>
      <c r="E71" s="7"/>
      <c r="G71" s="110"/>
    </row>
    <row r="72" spans="1:7" s="44" customFormat="1" x14ac:dyDescent="0.3">
      <c r="A72" s="6"/>
      <c r="B72" s="32"/>
      <c r="C72" s="6"/>
      <c r="D72" s="6"/>
      <c r="E72" s="7"/>
      <c r="G72" s="110"/>
    </row>
    <row r="73" spans="1:7" s="44" customFormat="1" x14ac:dyDescent="0.3">
      <c r="A73" s="6"/>
      <c r="B73" s="32"/>
      <c r="C73" s="6"/>
      <c r="D73" s="6"/>
      <c r="E73" s="7"/>
      <c r="G73" s="110"/>
    </row>
    <row r="74" spans="1:7" s="44" customFormat="1" x14ac:dyDescent="0.3">
      <c r="A74" s="6"/>
      <c r="B74" s="32"/>
      <c r="C74" s="6"/>
      <c r="D74" s="6"/>
      <c r="E74" s="7"/>
      <c r="G74" s="110"/>
    </row>
    <row r="75" spans="1:7" s="44" customFormat="1" x14ac:dyDescent="0.3">
      <c r="A75" s="6"/>
      <c r="B75" s="32"/>
      <c r="C75" s="6"/>
      <c r="D75" s="6"/>
      <c r="E75" s="7"/>
      <c r="G75" s="110"/>
    </row>
    <row r="76" spans="1:7" s="44" customFormat="1" x14ac:dyDescent="0.3">
      <c r="A76" s="6"/>
      <c r="B76" s="32"/>
      <c r="C76" s="6"/>
      <c r="D76" s="6"/>
      <c r="E76" s="7"/>
      <c r="G76" s="110"/>
    </row>
    <row r="77" spans="1:7" s="44" customFormat="1" x14ac:dyDescent="0.3">
      <c r="A77" s="6"/>
      <c r="B77" s="32"/>
      <c r="C77" s="6"/>
      <c r="D77" s="6"/>
      <c r="E77" s="7"/>
      <c r="G77" s="110"/>
    </row>
    <row r="78" spans="1:7" s="44" customFormat="1" x14ac:dyDescent="0.3">
      <c r="A78" s="6"/>
      <c r="B78" s="32"/>
      <c r="C78" s="6"/>
      <c r="D78" s="6"/>
      <c r="E78" s="7"/>
      <c r="G78" s="110"/>
    </row>
    <row r="79" spans="1:7" s="44" customFormat="1" x14ac:dyDescent="0.3">
      <c r="A79" s="6"/>
      <c r="B79" s="32"/>
      <c r="C79" s="6"/>
      <c r="D79" s="6"/>
      <c r="E79" s="7"/>
      <c r="G79" s="110"/>
    </row>
    <row r="80" spans="1:7" s="44" customFormat="1" x14ac:dyDescent="0.3">
      <c r="A80" s="6"/>
      <c r="B80" s="32"/>
      <c r="C80" s="6"/>
      <c r="D80" s="6"/>
      <c r="E80" s="7"/>
      <c r="G80" s="110"/>
    </row>
    <row r="81" spans="1:7" s="44" customFormat="1" x14ac:dyDescent="0.3">
      <c r="A81" s="6"/>
      <c r="B81" s="32"/>
      <c r="C81" s="6"/>
      <c r="D81" s="6"/>
      <c r="E81" s="7"/>
      <c r="G81" s="110"/>
    </row>
    <row r="82" spans="1:7" s="44" customFormat="1" x14ac:dyDescent="0.3">
      <c r="A82" s="6"/>
      <c r="B82" s="32"/>
      <c r="C82" s="6"/>
      <c r="D82" s="6"/>
      <c r="E82" s="7"/>
      <c r="G82" s="110"/>
    </row>
    <row r="83" spans="1:7" s="44" customFormat="1" x14ac:dyDescent="0.3">
      <c r="A83" s="6"/>
      <c r="B83" s="32"/>
      <c r="C83" s="6"/>
      <c r="D83" s="6"/>
      <c r="E83" s="7"/>
      <c r="G83" s="110"/>
    </row>
    <row r="84" spans="1:7" s="44" customFormat="1" x14ac:dyDescent="0.3">
      <c r="A84" s="6"/>
      <c r="B84" s="32"/>
      <c r="C84" s="6"/>
      <c r="D84" s="6"/>
      <c r="E84" s="7"/>
      <c r="G84" s="110"/>
    </row>
    <row r="85" spans="1:7" s="44" customFormat="1" x14ac:dyDescent="0.3">
      <c r="A85" s="6"/>
      <c r="B85" s="32"/>
      <c r="C85" s="6"/>
      <c r="D85" s="6"/>
      <c r="E85" s="7"/>
      <c r="G85" s="110"/>
    </row>
    <row r="86" spans="1:7" s="44" customFormat="1" x14ac:dyDescent="0.3">
      <c r="A86" s="6"/>
      <c r="B86" s="32"/>
      <c r="C86" s="6"/>
      <c r="D86" s="6"/>
      <c r="E86" s="7"/>
      <c r="G86" s="110"/>
    </row>
    <row r="87" spans="1:7" s="44" customFormat="1" x14ac:dyDescent="0.3">
      <c r="A87" s="6"/>
      <c r="B87" s="32"/>
      <c r="C87" s="6"/>
      <c r="D87" s="6"/>
      <c r="E87" s="7"/>
      <c r="G87" s="110"/>
    </row>
    <row r="88" spans="1:7" s="44" customFormat="1" x14ac:dyDescent="0.3">
      <c r="A88" s="6"/>
      <c r="B88" s="32"/>
      <c r="C88" s="6"/>
      <c r="D88" s="6"/>
      <c r="E88" s="7"/>
      <c r="G88" s="110"/>
    </row>
    <row r="89" spans="1:7" s="44" customFormat="1" x14ac:dyDescent="0.3">
      <c r="A89" s="6"/>
      <c r="B89" s="32"/>
      <c r="C89" s="6"/>
      <c r="D89" s="6"/>
      <c r="E89" s="7"/>
      <c r="G89" s="110"/>
    </row>
    <row r="90" spans="1:7" s="44" customFormat="1" x14ac:dyDescent="0.3">
      <c r="A90" s="6"/>
      <c r="B90" s="32"/>
      <c r="C90" s="6"/>
      <c r="D90" s="6"/>
      <c r="E90" s="7"/>
      <c r="G90" s="110"/>
    </row>
    <row r="91" spans="1:7" s="44" customFormat="1" x14ac:dyDescent="0.3">
      <c r="A91" s="6"/>
      <c r="B91" s="32"/>
      <c r="C91" s="6"/>
      <c r="D91" s="6"/>
      <c r="E91" s="7"/>
      <c r="G91" s="110"/>
    </row>
    <row r="92" spans="1:7" s="44" customFormat="1" x14ac:dyDescent="0.3">
      <c r="A92" s="6"/>
      <c r="B92" s="32"/>
      <c r="C92" s="6"/>
      <c r="D92" s="6"/>
      <c r="E92" s="7"/>
      <c r="G92" s="110"/>
    </row>
    <row r="93" spans="1:7" s="44" customFormat="1" x14ac:dyDescent="0.3">
      <c r="A93" s="6"/>
      <c r="B93" s="32"/>
      <c r="C93" s="6"/>
      <c r="D93" s="6"/>
      <c r="E93" s="7"/>
      <c r="G93" s="110"/>
    </row>
    <row r="94" spans="1:7" s="44" customFormat="1" x14ac:dyDescent="0.3">
      <c r="A94" s="6"/>
      <c r="B94" s="32"/>
      <c r="C94" s="6"/>
      <c r="D94" s="6"/>
      <c r="E94" s="7"/>
      <c r="G94" s="110"/>
    </row>
    <row r="95" spans="1:7" s="44" customFormat="1" x14ac:dyDescent="0.3">
      <c r="A95" s="6"/>
      <c r="B95" s="32"/>
      <c r="C95" s="6"/>
      <c r="D95" s="6"/>
      <c r="E95" s="7"/>
      <c r="G95" s="110"/>
    </row>
    <row r="96" spans="1:7" s="44" customFormat="1" x14ac:dyDescent="0.3">
      <c r="A96" s="6"/>
      <c r="B96" s="32"/>
      <c r="C96" s="6"/>
      <c r="D96" s="6"/>
      <c r="E96" s="7"/>
      <c r="G96" s="110"/>
    </row>
    <row r="97" spans="1:7" s="44" customFormat="1" x14ac:dyDescent="0.3">
      <c r="A97" s="6"/>
      <c r="B97" s="32"/>
      <c r="C97" s="6"/>
      <c r="D97" s="6"/>
      <c r="E97" s="7"/>
      <c r="G97" s="110"/>
    </row>
    <row r="98" spans="1:7" s="44" customFormat="1" x14ac:dyDescent="0.3">
      <c r="A98" s="6"/>
      <c r="B98" s="32"/>
      <c r="C98" s="6"/>
      <c r="D98" s="6"/>
      <c r="E98" s="7"/>
      <c r="G98" s="110"/>
    </row>
    <row r="99" spans="1:7" s="44" customFormat="1" x14ac:dyDescent="0.3">
      <c r="A99" s="6"/>
      <c r="B99" s="32"/>
      <c r="C99" s="6"/>
      <c r="D99" s="6"/>
      <c r="E99" s="7"/>
      <c r="G99" s="110"/>
    </row>
    <row r="100" spans="1:7" s="44" customFormat="1" x14ac:dyDescent="0.3">
      <c r="A100" s="6"/>
      <c r="B100" s="32"/>
      <c r="C100" s="6"/>
      <c r="D100" s="6"/>
      <c r="E100" s="7"/>
      <c r="G100" s="110"/>
    </row>
    <row r="101" spans="1:7" s="44" customFormat="1" x14ac:dyDescent="0.3">
      <c r="A101" s="6"/>
      <c r="B101" s="32"/>
      <c r="C101" s="6"/>
      <c r="D101" s="6"/>
      <c r="E101" s="7"/>
      <c r="G101" s="110"/>
    </row>
    <row r="102" spans="1:7" s="44" customFormat="1" x14ac:dyDescent="0.3">
      <c r="A102" s="6"/>
      <c r="B102" s="32"/>
      <c r="C102" s="6"/>
      <c r="D102" s="6"/>
      <c r="E102" s="7"/>
      <c r="G102" s="110"/>
    </row>
    <row r="103" spans="1:7" s="44" customFormat="1" x14ac:dyDescent="0.3">
      <c r="A103" s="6"/>
      <c r="B103" s="32"/>
      <c r="C103" s="6"/>
      <c r="D103" s="6"/>
      <c r="E103" s="7"/>
      <c r="G103" s="110"/>
    </row>
    <row r="104" spans="1:7" s="44" customFormat="1" x14ac:dyDescent="0.3">
      <c r="A104" s="6"/>
      <c r="B104" s="32"/>
      <c r="C104" s="6"/>
      <c r="D104" s="6"/>
      <c r="E104" s="7"/>
      <c r="G104" s="110"/>
    </row>
    <row r="105" spans="1:7" s="44" customFormat="1" x14ac:dyDescent="0.3">
      <c r="A105" s="6"/>
      <c r="B105" s="32"/>
      <c r="C105" s="6"/>
      <c r="D105" s="6"/>
      <c r="E105" s="7"/>
      <c r="G105" s="110"/>
    </row>
    <row r="106" spans="1:7" s="44" customFormat="1" x14ac:dyDescent="0.3">
      <c r="A106" s="6"/>
      <c r="B106" s="32"/>
      <c r="C106" s="6"/>
      <c r="D106" s="6"/>
      <c r="E106" s="7"/>
      <c r="G106" s="110"/>
    </row>
    <row r="107" spans="1:7" s="44" customFormat="1" x14ac:dyDescent="0.3">
      <c r="A107" s="6"/>
      <c r="B107" s="32"/>
      <c r="C107" s="6"/>
      <c r="D107" s="6"/>
      <c r="E107" s="7"/>
      <c r="G107" s="110"/>
    </row>
    <row r="108" spans="1:7" s="44" customFormat="1" x14ac:dyDescent="0.3">
      <c r="A108" s="6"/>
      <c r="B108" s="32"/>
      <c r="C108" s="6"/>
      <c r="D108" s="6"/>
      <c r="E108" s="7"/>
      <c r="G108" s="110"/>
    </row>
    <row r="109" spans="1:7" s="44" customFormat="1" x14ac:dyDescent="0.3">
      <c r="A109" s="6"/>
      <c r="B109" s="32"/>
      <c r="C109" s="6"/>
      <c r="D109" s="6"/>
      <c r="E109" s="7"/>
      <c r="G109" s="110"/>
    </row>
    <row r="110" spans="1:7" s="44" customFormat="1" x14ac:dyDescent="0.3">
      <c r="A110" s="6"/>
      <c r="B110" s="32"/>
      <c r="C110" s="6"/>
      <c r="D110" s="6"/>
      <c r="E110" s="7"/>
      <c r="G110" s="110"/>
    </row>
    <row r="111" spans="1:7" s="44" customFormat="1" x14ac:dyDescent="0.3">
      <c r="A111" s="6"/>
      <c r="B111" s="32"/>
      <c r="C111" s="6"/>
      <c r="D111" s="6"/>
      <c r="E111" s="7"/>
      <c r="G111" s="110"/>
    </row>
    <row r="112" spans="1:7" s="44" customFormat="1" x14ac:dyDescent="0.3">
      <c r="A112" s="6"/>
      <c r="B112" s="32"/>
      <c r="C112" s="6"/>
      <c r="D112" s="6"/>
      <c r="E112" s="7"/>
      <c r="G112" s="110"/>
    </row>
    <row r="113" spans="1:7" s="44" customFormat="1" x14ac:dyDescent="0.3">
      <c r="A113" s="6"/>
      <c r="B113" s="32"/>
      <c r="C113" s="6"/>
      <c r="D113" s="6"/>
      <c r="E113" s="7"/>
      <c r="G113" s="110"/>
    </row>
    <row r="114" spans="1:7" s="44" customFormat="1" x14ac:dyDescent="0.3">
      <c r="A114" s="6"/>
      <c r="B114" s="32"/>
      <c r="C114" s="6"/>
      <c r="D114" s="6"/>
      <c r="E114" s="7"/>
      <c r="G114" s="110"/>
    </row>
    <row r="115" spans="1:7" s="44" customFormat="1" x14ac:dyDescent="0.3">
      <c r="A115" s="6"/>
      <c r="B115" s="32"/>
      <c r="C115" s="6"/>
      <c r="D115" s="6"/>
      <c r="E115" s="7"/>
      <c r="G115" s="110"/>
    </row>
    <row r="116" spans="1:7" s="44" customFormat="1" x14ac:dyDescent="0.3">
      <c r="A116" s="6"/>
      <c r="B116" s="32"/>
      <c r="C116" s="6"/>
      <c r="D116" s="6"/>
      <c r="E116" s="7"/>
      <c r="G116" s="110"/>
    </row>
    <row r="117" spans="1:7" s="44" customFormat="1" x14ac:dyDescent="0.3">
      <c r="A117" s="6"/>
      <c r="B117" s="32"/>
      <c r="C117" s="6"/>
      <c r="D117" s="6"/>
      <c r="E117" s="7"/>
      <c r="G117" s="110"/>
    </row>
    <row r="118" spans="1:7" s="44" customFormat="1" x14ac:dyDescent="0.3">
      <c r="A118" s="6"/>
      <c r="B118" s="32"/>
      <c r="C118" s="6"/>
      <c r="D118" s="6"/>
      <c r="E118" s="7"/>
      <c r="G118" s="110"/>
    </row>
    <row r="119" spans="1:7" s="44" customFormat="1" x14ac:dyDescent="0.3">
      <c r="A119" s="6"/>
      <c r="B119" s="32"/>
      <c r="C119" s="6"/>
      <c r="D119" s="6"/>
      <c r="E119" s="7"/>
      <c r="G119" s="110"/>
    </row>
    <row r="120" spans="1:7" s="44" customFormat="1" x14ac:dyDescent="0.3">
      <c r="A120" s="6"/>
      <c r="B120" s="32"/>
      <c r="C120" s="6"/>
      <c r="D120" s="6"/>
      <c r="E120" s="7"/>
      <c r="G120" s="110"/>
    </row>
    <row r="121" spans="1:7" s="44" customFormat="1" x14ac:dyDescent="0.3">
      <c r="A121" s="6"/>
      <c r="B121" s="32"/>
      <c r="C121" s="6"/>
      <c r="D121" s="6"/>
      <c r="E121" s="7"/>
      <c r="G121" s="110"/>
    </row>
    <row r="122" spans="1:7" s="44" customFormat="1" x14ac:dyDescent="0.3">
      <c r="A122" s="6"/>
      <c r="B122" s="32"/>
      <c r="C122" s="6"/>
      <c r="D122" s="6"/>
      <c r="E122" s="7"/>
      <c r="G122" s="110"/>
    </row>
    <row r="123" spans="1:7" s="44" customFormat="1" x14ac:dyDescent="0.3">
      <c r="A123" s="6"/>
      <c r="B123" s="32"/>
      <c r="C123" s="6"/>
      <c r="D123" s="6"/>
      <c r="E123" s="7"/>
      <c r="G123" s="110"/>
    </row>
    <row r="124" spans="1:7" s="44" customFormat="1" x14ac:dyDescent="0.3">
      <c r="A124" s="6"/>
      <c r="B124" s="32"/>
      <c r="C124" s="6"/>
      <c r="D124" s="6"/>
      <c r="E124" s="7"/>
      <c r="G124" s="110"/>
    </row>
    <row r="125" spans="1:7" s="44" customFormat="1" x14ac:dyDescent="0.3">
      <c r="A125" s="6"/>
      <c r="B125" s="32"/>
      <c r="C125" s="6"/>
      <c r="D125" s="6"/>
      <c r="E125" s="7"/>
      <c r="G125" s="110"/>
    </row>
    <row r="126" spans="1:7" s="44" customFormat="1" x14ac:dyDescent="0.3">
      <c r="A126" s="6"/>
      <c r="B126" s="32"/>
      <c r="C126" s="6"/>
      <c r="D126" s="6"/>
      <c r="E126" s="7"/>
      <c r="G126" s="110"/>
    </row>
    <row r="127" spans="1:7" s="44" customFormat="1" x14ac:dyDescent="0.3">
      <c r="A127" s="6"/>
      <c r="B127" s="32"/>
      <c r="C127" s="6"/>
      <c r="D127" s="6"/>
      <c r="E127" s="7"/>
      <c r="G127" s="110"/>
    </row>
    <row r="128" spans="1:7" s="44" customFormat="1" x14ac:dyDescent="0.3">
      <c r="A128" s="6"/>
      <c r="B128" s="32"/>
      <c r="C128" s="6"/>
      <c r="D128" s="6"/>
      <c r="E128" s="7"/>
      <c r="G128" s="110"/>
    </row>
    <row r="129" spans="1:7" s="44" customFormat="1" x14ac:dyDescent="0.3">
      <c r="A129" s="6"/>
      <c r="B129" s="32"/>
      <c r="C129" s="6"/>
      <c r="D129" s="6"/>
      <c r="E129" s="7"/>
      <c r="G129" s="110"/>
    </row>
    <row r="130" spans="1:7" s="44" customFormat="1" x14ac:dyDescent="0.3">
      <c r="A130" s="6"/>
      <c r="B130" s="32"/>
      <c r="C130" s="6"/>
      <c r="D130" s="6"/>
      <c r="E130" s="7"/>
      <c r="G130" s="110"/>
    </row>
    <row r="131" spans="1:7" s="44" customFormat="1" x14ac:dyDescent="0.3">
      <c r="A131" s="6"/>
      <c r="B131" s="32"/>
      <c r="C131" s="6"/>
      <c r="D131" s="6"/>
      <c r="E131" s="7"/>
      <c r="G131" s="110"/>
    </row>
    <row r="132" spans="1:7" s="44" customFormat="1" x14ac:dyDescent="0.3">
      <c r="A132" s="6"/>
      <c r="B132" s="32"/>
      <c r="C132" s="6"/>
      <c r="D132" s="6"/>
      <c r="E132" s="7"/>
      <c r="G132" s="110"/>
    </row>
    <row r="133" spans="1:7" s="44" customFormat="1" x14ac:dyDescent="0.3">
      <c r="A133" s="6"/>
      <c r="B133" s="32"/>
      <c r="C133" s="6"/>
      <c r="D133" s="6"/>
      <c r="E133" s="7"/>
      <c r="G133" s="110"/>
    </row>
    <row r="134" spans="1:7" s="44" customFormat="1" x14ac:dyDescent="0.3">
      <c r="A134" s="6"/>
      <c r="B134" s="32"/>
      <c r="C134" s="6"/>
      <c r="D134" s="6"/>
      <c r="E134" s="7"/>
      <c r="G134" s="110"/>
    </row>
    <row r="135" spans="1:7" s="44" customFormat="1" x14ac:dyDescent="0.3">
      <c r="A135" s="6"/>
      <c r="B135" s="32"/>
      <c r="C135" s="6"/>
      <c r="D135" s="6"/>
      <c r="E135" s="7"/>
      <c r="G135" s="110"/>
    </row>
    <row r="136" spans="1:7" s="44" customFormat="1" x14ac:dyDescent="0.3">
      <c r="A136" s="6"/>
      <c r="B136" s="32"/>
      <c r="C136" s="6"/>
      <c r="D136" s="6"/>
      <c r="E136" s="7"/>
      <c r="G136" s="110"/>
    </row>
    <row r="137" spans="1:7" s="44" customFormat="1" x14ac:dyDescent="0.3">
      <c r="A137" s="6"/>
      <c r="B137" s="32"/>
      <c r="C137" s="6"/>
      <c r="D137" s="6"/>
      <c r="E137" s="7"/>
      <c r="G137" s="110"/>
    </row>
    <row r="138" spans="1:7" s="44" customFormat="1" x14ac:dyDescent="0.3">
      <c r="A138" s="6"/>
      <c r="B138" s="32"/>
      <c r="C138" s="6"/>
      <c r="D138" s="6"/>
      <c r="E138" s="7"/>
      <c r="G138" s="110"/>
    </row>
    <row r="139" spans="1:7" s="44" customFormat="1" x14ac:dyDescent="0.3">
      <c r="A139" s="6"/>
      <c r="B139" s="32"/>
      <c r="C139" s="6"/>
      <c r="D139" s="6"/>
      <c r="E139" s="7"/>
      <c r="G139" s="110"/>
    </row>
  </sheetData>
  <mergeCells count="1">
    <mergeCell ref="A3:H3"/>
  </mergeCells>
  <hyperlinks>
    <hyperlink ref="A1" location="TAB00!A1" display="Retour page de garde" xr:uid="{00000000-0004-0000-1200-000000000000}"/>
    <hyperlink ref="G12" location="TAB5.8!A1" display="TAB5.8" xr:uid="{00000000-0004-0000-1200-000006000000}"/>
    <hyperlink ref="G11" location="TAB5.7!A1" display="TAB5.7" xr:uid="{00000000-0004-0000-1200-000005000000}"/>
    <hyperlink ref="G10" location="TAB5.6!A1" display="TAB5.6" xr:uid="{00000000-0004-0000-1200-000004000000}"/>
    <hyperlink ref="G9" location="TAB5.5!A1" display="TAB5.5" xr:uid="{00000000-0004-0000-1200-000003000000}"/>
    <hyperlink ref="G8" location="TAB5.4!A1" display="TAB5.4" xr:uid="{00000000-0004-0000-1200-000002000000}"/>
    <hyperlink ref="G7" location="TAB5.3!A1" display="TAB5.3" xr:uid="{00000000-0004-0000-1200-000001000000}"/>
    <hyperlink ref="G13" location="TAB5.9!A1" display="TAB5.9" xr:uid="{15D37D5C-283A-4218-A2D7-C8B145EE901B}"/>
  </hyperlinks>
  <pageMargins left="0.7" right="0.7" top="0.75" bottom="0.75" header="0.3" footer="0.3"/>
  <pageSetup paperSize="9" orientation="landscape" verticalDpi="300" r:id="rId1"/>
  <rowBreaks count="1" manualBreakCount="1">
    <brk id="51"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Q16"/>
  <sheetViews>
    <sheetView zoomScaleNormal="100" workbookViewId="0">
      <selection activeCell="A29" sqref="A29"/>
    </sheetView>
  </sheetViews>
  <sheetFormatPr baseColWidth="10" defaultColWidth="9.1640625" defaultRowHeight="13.5" x14ac:dyDescent="0.3"/>
  <cols>
    <col min="1" max="1" width="55.5" style="2" customWidth="1"/>
    <col min="2" max="7" width="16.5" style="2" customWidth="1"/>
    <col min="8" max="8" width="18.33203125" style="2" customWidth="1"/>
    <col min="9" max="16384" width="9.1640625" style="2"/>
  </cols>
  <sheetData>
    <row r="1" spans="1:17" s="7" customFormat="1" ht="15" x14ac:dyDescent="0.3">
      <c r="A1" s="78" t="s">
        <v>33</v>
      </c>
    </row>
    <row r="3" spans="1:17" s="111" customFormat="1" ht="42.6" customHeight="1" x14ac:dyDescent="0.35">
      <c r="A3" s="732" t="str">
        <f>TAB00!B83&amp;" : "&amp;TAB00!C83</f>
        <v xml:space="preserve">TAB5.3 : Ecart entre le budget et la réalité relatif aux charges émanant de factures émises par la société FeReSO ou d'autres sociétés dans le cadre du processus de réconciliation </v>
      </c>
      <c r="B3" s="732"/>
      <c r="C3" s="732"/>
      <c r="D3" s="732"/>
      <c r="E3" s="732"/>
      <c r="F3" s="732"/>
      <c r="G3" s="732"/>
      <c r="H3" s="732"/>
    </row>
    <row r="6" spans="1:17" ht="14.25" thickBot="1" x14ac:dyDescent="0.35">
      <c r="A6" s="803" t="s">
        <v>672</v>
      </c>
      <c r="B6" s="804"/>
      <c r="C6" s="804"/>
      <c r="D6" s="804"/>
      <c r="E6" s="804"/>
      <c r="F6" s="804"/>
      <c r="G6" s="804"/>
      <c r="H6" s="804"/>
    </row>
    <row r="7" spans="1:17" s="11" customFormat="1" ht="27" x14ac:dyDescent="0.3">
      <c r="A7" s="80" t="s">
        <v>12</v>
      </c>
      <c r="B7" s="106" t="str">
        <f>"REALITE "&amp;TAB00!E14-4</f>
        <v>REALITE 2021</v>
      </c>
      <c r="C7" s="91" t="str">
        <f>"REALITE "&amp;TAB00!E14-3</f>
        <v>REALITE 2022</v>
      </c>
      <c r="D7" s="91" t="str">
        <f>"REALITE "&amp;TAB00!E14-2</f>
        <v>REALITE 2023</v>
      </c>
      <c r="E7" s="91" t="str">
        <f>"REALITE "&amp;TAB00!E14-1</f>
        <v>REALITE 2024</v>
      </c>
      <c r="F7" s="91" t="str">
        <f>"BUDGET "&amp;TAB00!E14</f>
        <v>BUDGET 2025</v>
      </c>
      <c r="G7" s="91" t="str">
        <f>"REALITE "&amp;TAB00!E14</f>
        <v>REALITE 2025</v>
      </c>
      <c r="H7" s="27" t="str">
        <f>"ECART "&amp;F7&amp;" - "&amp;G7</f>
        <v>ECART BUDGET 2025 - REALITE 2025</v>
      </c>
      <c r="I7" s="111"/>
      <c r="J7" s="111"/>
      <c r="K7" s="111"/>
      <c r="L7" s="111"/>
      <c r="M7" s="111"/>
      <c r="N7" s="111"/>
      <c r="O7" s="111"/>
      <c r="P7" s="111"/>
      <c r="Q7" s="111"/>
    </row>
    <row r="8" spans="1:17" s="11" customFormat="1" ht="39.75" customHeight="1" x14ac:dyDescent="0.3">
      <c r="A8" s="92" t="str">
        <f>'TAB5'!A7</f>
        <v xml:space="preserve">Charges et produits émanant de factures et de notes de crédit émises par la société FeReSO ou d'autres sociétés dans le cadre du processus de réconciliation </v>
      </c>
      <c r="B8" s="87"/>
      <c r="C8" s="87"/>
      <c r="D8" s="87"/>
      <c r="E8" s="87"/>
      <c r="F8" s="87"/>
      <c r="G8" s="87"/>
      <c r="H8" s="90">
        <f>F8-G8</f>
        <v>0</v>
      </c>
    </row>
    <row r="9" spans="1:17" s="11" customFormat="1" ht="24.6" customHeight="1" x14ac:dyDescent="0.3">
      <c r="A9" s="92" t="s">
        <v>427</v>
      </c>
      <c r="B9" s="87"/>
      <c r="C9" s="87"/>
      <c r="D9" s="87"/>
      <c r="E9" s="87"/>
      <c r="F9" s="87"/>
      <c r="G9" s="87"/>
      <c r="H9" s="90">
        <f>F9-G9</f>
        <v>0</v>
      </c>
    </row>
    <row r="10" spans="1:17" x14ac:dyDescent="0.3">
      <c r="A10" s="184" t="s">
        <v>428</v>
      </c>
      <c r="B10" s="84">
        <f>IFERROR(B8/B9,0)</f>
        <v>0</v>
      </c>
      <c r="C10" s="84">
        <f t="shared" ref="C10:H10" si="0">IFERROR(C8/C9,0)</f>
        <v>0</v>
      </c>
      <c r="D10" s="84">
        <f t="shared" si="0"/>
        <v>0</v>
      </c>
      <c r="E10" s="84">
        <f t="shared" si="0"/>
        <v>0</v>
      </c>
      <c r="F10" s="84">
        <f t="shared" si="0"/>
        <v>0</v>
      </c>
      <c r="G10" s="84">
        <f t="shared" si="0"/>
        <v>0</v>
      </c>
      <c r="H10" s="84">
        <f t="shared" si="0"/>
        <v>0</v>
      </c>
    </row>
    <row r="12" spans="1:17" ht="14.25" thickBot="1" x14ac:dyDescent="0.35">
      <c r="A12" s="803" t="s">
        <v>429</v>
      </c>
      <c r="B12" s="804"/>
      <c r="C12" s="804"/>
      <c r="D12" s="804"/>
      <c r="E12" s="804"/>
      <c r="F12" s="804"/>
      <c r="G12" s="804"/>
      <c r="H12" s="804"/>
    </row>
    <row r="13" spans="1:17" s="11" customFormat="1" ht="27" x14ac:dyDescent="0.3">
      <c r="A13" s="80" t="s">
        <v>12</v>
      </c>
      <c r="B13" s="26" t="str">
        <f>B7</f>
        <v>REALITE 2021</v>
      </c>
      <c r="C13" s="26" t="str">
        <f t="shared" ref="C13:H13" si="1">C7</f>
        <v>REALITE 2022</v>
      </c>
      <c r="D13" s="26" t="str">
        <f t="shared" si="1"/>
        <v>REALITE 2023</v>
      </c>
      <c r="E13" s="26" t="str">
        <f t="shared" si="1"/>
        <v>REALITE 2024</v>
      </c>
      <c r="F13" s="26" t="str">
        <f t="shared" si="1"/>
        <v>BUDGET 2025</v>
      </c>
      <c r="G13" s="26" t="str">
        <f t="shared" si="1"/>
        <v>REALITE 2025</v>
      </c>
      <c r="H13" s="141" t="str">
        <f t="shared" si="1"/>
        <v>ECART BUDGET 2025 - REALITE 2025</v>
      </c>
      <c r="I13" s="111"/>
      <c r="J13" s="111"/>
      <c r="K13" s="111"/>
      <c r="L13" s="111"/>
      <c r="M13" s="111"/>
      <c r="N13" s="111"/>
      <c r="O13" s="111"/>
      <c r="P13" s="111"/>
      <c r="Q13" s="111"/>
    </row>
    <row r="14" spans="1:17" s="11" customFormat="1" ht="34.9" customHeight="1" x14ac:dyDescent="0.3">
      <c r="A14" s="92" t="str">
        <f>A8</f>
        <v xml:space="preserve">Charges et produits émanant de factures et de notes de crédit émises par la société FeReSO ou d'autres sociétés dans le cadre du processus de réconciliation </v>
      </c>
      <c r="B14" s="87"/>
      <c r="C14" s="87"/>
      <c r="D14" s="87"/>
      <c r="E14" s="87"/>
      <c r="F14" s="87"/>
      <c r="G14" s="87"/>
      <c r="H14" s="90">
        <f>F14-G14</f>
        <v>0</v>
      </c>
    </row>
    <row r="15" spans="1:17" x14ac:dyDescent="0.3">
      <c r="A15" s="92" t="s">
        <v>427</v>
      </c>
      <c r="B15" s="87"/>
      <c r="C15" s="87"/>
      <c r="D15" s="87"/>
      <c r="E15" s="87"/>
      <c r="F15" s="87"/>
      <c r="G15" s="87"/>
      <c r="H15" s="90">
        <f>F15-G15</f>
        <v>0</v>
      </c>
    </row>
    <row r="16" spans="1:17" x14ac:dyDescent="0.3">
      <c r="A16" s="184" t="s">
        <v>428</v>
      </c>
      <c r="B16" s="84">
        <f t="shared" ref="B16:H16" si="2">IFERROR(B14/B15,0)</f>
        <v>0</v>
      </c>
      <c r="C16" s="84">
        <f t="shared" si="2"/>
        <v>0</v>
      </c>
      <c r="D16" s="84">
        <f t="shared" si="2"/>
        <v>0</v>
      </c>
      <c r="E16" s="84">
        <f t="shared" si="2"/>
        <v>0</v>
      </c>
      <c r="F16" s="84">
        <f t="shared" si="2"/>
        <v>0</v>
      </c>
      <c r="G16" s="84">
        <f t="shared" si="2"/>
        <v>0</v>
      </c>
      <c r="H16" s="84">
        <f t="shared" si="2"/>
        <v>0</v>
      </c>
    </row>
  </sheetData>
  <mergeCells count="3">
    <mergeCell ref="A12:H12"/>
    <mergeCell ref="A3:H3"/>
    <mergeCell ref="A6:H6"/>
  </mergeCells>
  <hyperlinks>
    <hyperlink ref="A1" location="TAB00!A1" display="Retour page de garde" xr:uid="{00000000-0004-0000-1300-000000000000}"/>
  </hyperlinks>
  <pageMargins left="0.7" right="0.7" top="0.75" bottom="0.75" header="0.3" footer="0.3"/>
  <pageSetup paperSize="9" orientation="landscape" verticalDpi="300" r:id="rId1"/>
  <colBreaks count="1" manualBreakCount="1">
    <brk id="10"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H7"/>
  <sheetViews>
    <sheetView zoomScaleNormal="100" workbookViewId="0">
      <selection activeCell="O26" sqref="O26"/>
    </sheetView>
  </sheetViews>
  <sheetFormatPr baseColWidth="10" defaultColWidth="9.1640625" defaultRowHeight="13.5" x14ac:dyDescent="0.3"/>
  <cols>
    <col min="1" max="1" width="40.33203125" style="2" customWidth="1"/>
    <col min="2" max="7" width="16.6640625" style="2" customWidth="1"/>
    <col min="8" max="8" width="20.83203125" style="2" customWidth="1"/>
    <col min="9" max="16384" width="9.1640625" style="2"/>
  </cols>
  <sheetData>
    <row r="1" spans="1:8" s="7" customFormat="1" ht="15" x14ac:dyDescent="0.3">
      <c r="A1" s="78" t="s">
        <v>33</v>
      </c>
    </row>
    <row r="2" spans="1:8" x14ac:dyDescent="0.3">
      <c r="A2" s="6"/>
      <c r="B2" s="6"/>
      <c r="C2" s="7"/>
      <c r="D2" s="7"/>
    </row>
    <row r="3" spans="1:8" s="111" customFormat="1" ht="22.15" customHeight="1" x14ac:dyDescent="0.35">
      <c r="A3" s="732" t="str">
        <f>TAB00!B84&amp;" : "&amp;TAB00!C84</f>
        <v>TAB5.4 : Ecart entre le budget et la réalité relatif à la redevance de voirie</v>
      </c>
      <c r="B3" s="732"/>
      <c r="C3" s="732"/>
      <c r="D3" s="732"/>
      <c r="E3" s="732"/>
      <c r="F3" s="732"/>
      <c r="G3" s="732"/>
      <c r="H3" s="732"/>
    </row>
    <row r="4" spans="1:8" s="7" customFormat="1" ht="31.9" customHeight="1" x14ac:dyDescent="0.3">
      <c r="A4" s="8"/>
      <c r="B4" s="9"/>
      <c r="C4" s="8"/>
      <c r="D4" s="8"/>
      <c r="E4" s="4"/>
      <c r="F4" s="4"/>
      <c r="G4" s="4"/>
    </row>
    <row r="5" spans="1:8" s="7" customFormat="1" ht="24" customHeight="1" x14ac:dyDescent="0.3">
      <c r="A5" s="805" t="s">
        <v>12</v>
      </c>
      <c r="B5" s="106" t="str">
        <f>"REALITE "&amp;TAB00!E14-4</f>
        <v>REALITE 2021</v>
      </c>
      <c r="C5" s="91" t="str">
        <f>"REALITE "&amp;TAB00!E14-3</f>
        <v>REALITE 2022</v>
      </c>
      <c r="D5" s="91" t="str">
        <f>"REALITE "&amp;TAB00!E14-2</f>
        <v>REALITE 2023</v>
      </c>
      <c r="E5" s="91" t="str">
        <f>"REALITE "&amp;TAB00!E14-1</f>
        <v>REALITE 2024</v>
      </c>
      <c r="F5" s="91" t="str">
        <f>"BUDGET "&amp;TAB00!E14</f>
        <v>BUDGET 2025</v>
      </c>
      <c r="G5" s="91" t="str">
        <f>"REALITE "&amp;TAB00!E14</f>
        <v>REALITE 2025</v>
      </c>
      <c r="H5" s="27" t="str">
        <f>"ECART "&amp;F5&amp;" - "&amp;G5</f>
        <v>ECART BUDGET 2025 - REALITE 2025</v>
      </c>
    </row>
    <row r="6" spans="1:8" s="7" customFormat="1" x14ac:dyDescent="0.3">
      <c r="A6" s="805"/>
      <c r="B6" s="107" t="s">
        <v>34</v>
      </c>
      <c r="C6" s="10" t="s">
        <v>34</v>
      </c>
      <c r="D6" s="10" t="s">
        <v>34</v>
      </c>
      <c r="E6" s="10" t="s">
        <v>34</v>
      </c>
      <c r="F6" s="10" t="s">
        <v>34</v>
      </c>
      <c r="G6" s="10" t="s">
        <v>34</v>
      </c>
      <c r="H6" s="91" t="s">
        <v>34</v>
      </c>
    </row>
    <row r="7" spans="1:8" x14ac:dyDescent="0.3">
      <c r="A7" s="136" t="s">
        <v>452</v>
      </c>
      <c r="B7" s="86"/>
      <c r="C7" s="86"/>
      <c r="D7" s="86"/>
      <c r="E7" s="86"/>
      <c r="F7" s="86"/>
      <c r="G7" s="86"/>
      <c r="H7" s="108">
        <f>F7-G7</f>
        <v>0</v>
      </c>
    </row>
  </sheetData>
  <mergeCells count="2">
    <mergeCell ref="A5:A6"/>
    <mergeCell ref="A3:H3"/>
  </mergeCells>
  <hyperlinks>
    <hyperlink ref="A1" location="TAB00!A1" display="Retour page de garde" xr:uid="{00000000-0004-0000-1400-000000000000}"/>
  </hyperlinks>
  <pageMargins left="0.7" right="0.7" top="0.75" bottom="0.75" header="0.3" footer="0.3"/>
  <pageSetup paperSize="9"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B37F3C77-0596-4C06-86C4-6B126E614BF4}">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4EC02B79-69BB-4EA5-B393-EF99291673C4}">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BBFAD-F531-4C23-A02D-B7603CE8D65B}">
  <sheetPr published="0"/>
  <dimension ref="A1:G28"/>
  <sheetViews>
    <sheetView workbookViewId="0">
      <selection activeCell="B28" sqref="B28"/>
    </sheetView>
  </sheetViews>
  <sheetFormatPr baseColWidth="10" defaultRowHeight="13.5" x14ac:dyDescent="0.3"/>
  <cols>
    <col min="1" max="1" width="40.1640625" bestFit="1" customWidth="1"/>
    <col min="2" max="2" width="15.1640625" bestFit="1" customWidth="1"/>
    <col min="3" max="7" width="14.6640625" bestFit="1" customWidth="1"/>
  </cols>
  <sheetData>
    <row r="1" spans="1:7" s="538" customFormat="1" ht="15" x14ac:dyDescent="0.3">
      <c r="A1" s="310" t="s">
        <v>33</v>
      </c>
      <c r="B1" s="175"/>
      <c r="C1" s="372"/>
      <c r="D1" s="537"/>
    </row>
    <row r="2" spans="1:7" s="538" customFormat="1" x14ac:dyDescent="0.3">
      <c r="A2" s="372"/>
      <c r="B2" s="175"/>
      <c r="C2" s="372"/>
      <c r="D2" s="537"/>
    </row>
    <row r="3" spans="1:7" s="538" customFormat="1" ht="21" x14ac:dyDescent="0.3">
      <c r="A3" s="730" t="s">
        <v>1014</v>
      </c>
      <c r="B3" s="730"/>
      <c r="C3" s="730"/>
      <c r="D3" s="730"/>
      <c r="E3" s="730"/>
      <c r="F3" s="730"/>
      <c r="G3" s="730"/>
    </row>
    <row r="5" spans="1:7" ht="21" x14ac:dyDescent="0.3">
      <c r="A5" s="731" t="s">
        <v>1015</v>
      </c>
      <c r="B5" s="731"/>
      <c r="C5" s="731"/>
      <c r="D5" s="731"/>
      <c r="E5" s="731"/>
      <c r="F5" s="731"/>
      <c r="G5" s="731"/>
    </row>
    <row r="7" spans="1:7" ht="27" x14ac:dyDescent="0.3">
      <c r="A7" s="391" t="s">
        <v>1016</v>
      </c>
      <c r="B7" s="584" t="s">
        <v>1017</v>
      </c>
    </row>
    <row r="8" spans="1:7" x14ac:dyDescent="0.3">
      <c r="A8" s="392" t="s">
        <v>1018</v>
      </c>
      <c r="B8" s="585">
        <v>0</v>
      </c>
    </row>
    <row r="9" spans="1:7" x14ac:dyDescent="0.3">
      <c r="A9" s="392" t="s">
        <v>1019</v>
      </c>
      <c r="B9" s="585">
        <v>-6.1174999999999979E-3</v>
      </c>
    </row>
    <row r="10" spans="1:7" x14ac:dyDescent="0.3">
      <c r="A10" s="392" t="s">
        <v>1020</v>
      </c>
      <c r="B10" s="585">
        <v>-1.4294999999999992E-2</v>
      </c>
    </row>
    <row r="11" spans="1:7" x14ac:dyDescent="0.3">
      <c r="A11" s="392" t="s">
        <v>1021</v>
      </c>
      <c r="B11" s="585">
        <v>-6.0499999999999998E-3</v>
      </c>
    </row>
    <row r="12" spans="1:7" x14ac:dyDescent="0.3">
      <c r="A12" s="392" t="s">
        <v>1022</v>
      </c>
      <c r="B12" s="585">
        <v>-1.1657499999999998E-2</v>
      </c>
    </row>
    <row r="13" spans="1:7" x14ac:dyDescent="0.3">
      <c r="A13" s="392" t="s">
        <v>1023</v>
      </c>
      <c r="B13" s="585">
        <v>-6.3200000000000036E-3</v>
      </c>
    </row>
    <row r="14" spans="1:7" x14ac:dyDescent="0.3">
      <c r="A14" s="392" t="s">
        <v>1024</v>
      </c>
      <c r="B14" s="585">
        <v>-5.5925000000000002E-3</v>
      </c>
    </row>
    <row r="16" spans="1:7" ht="21" x14ac:dyDescent="0.3">
      <c r="A16" s="731" t="s">
        <v>1025</v>
      </c>
      <c r="B16" s="731"/>
      <c r="C16" s="731"/>
      <c r="D16" s="731"/>
      <c r="E16" s="731"/>
      <c r="F16" s="731"/>
      <c r="G16" s="731"/>
    </row>
    <row r="17" spans="1:7" ht="14.25" thickBot="1" x14ac:dyDescent="0.35"/>
    <row r="18" spans="1:7" ht="23.25" thickBot="1" x14ac:dyDescent="0.35">
      <c r="A18" s="586" t="s">
        <v>1026</v>
      </c>
      <c r="B18" s="587">
        <v>2025</v>
      </c>
      <c r="C18" s="587">
        <v>2026</v>
      </c>
      <c r="D18" s="587">
        <v>2027</v>
      </c>
      <c r="E18" s="587">
        <v>2028</v>
      </c>
      <c r="F18" s="587">
        <v>2029</v>
      </c>
      <c r="G18" s="588" t="s">
        <v>1027</v>
      </c>
    </row>
    <row r="19" spans="1:7" ht="14.25" thickBot="1" x14ac:dyDescent="0.35">
      <c r="A19" s="589" t="s">
        <v>1018</v>
      </c>
      <c r="B19" s="590">
        <v>215302</v>
      </c>
      <c r="C19" s="590">
        <v>239646</v>
      </c>
      <c r="D19" s="590">
        <v>289451</v>
      </c>
      <c r="E19" s="590">
        <v>338858</v>
      </c>
      <c r="F19" s="590">
        <v>540838</v>
      </c>
      <c r="G19" s="591">
        <v>1624095</v>
      </c>
    </row>
    <row r="20" spans="1:7" ht="14.25" thickBot="1" x14ac:dyDescent="0.35">
      <c r="A20" s="589" t="s">
        <v>1019</v>
      </c>
      <c r="B20" s="590">
        <v>21145</v>
      </c>
      <c r="C20" s="590">
        <v>42289</v>
      </c>
      <c r="D20" s="590">
        <v>63434</v>
      </c>
      <c r="E20" s="590">
        <v>84578</v>
      </c>
      <c r="F20" s="590">
        <v>107877</v>
      </c>
      <c r="G20" s="591">
        <v>319322</v>
      </c>
    </row>
    <row r="21" spans="1:7" ht="14.25" thickBot="1" x14ac:dyDescent="0.35">
      <c r="A21" s="589" t="s">
        <v>1028</v>
      </c>
      <c r="B21" s="590">
        <v>1000286</v>
      </c>
      <c r="C21" s="590">
        <v>1756609</v>
      </c>
      <c r="D21" s="590">
        <v>2622670</v>
      </c>
      <c r="E21" s="590">
        <v>3594418</v>
      </c>
      <c r="F21" s="590">
        <v>5060213</v>
      </c>
      <c r="G21" s="591">
        <v>14034195</v>
      </c>
    </row>
    <row r="22" spans="1:7" ht="14.25" thickBot="1" x14ac:dyDescent="0.35">
      <c r="A22" s="589" t="s">
        <v>1029</v>
      </c>
      <c r="B22" s="590">
        <v>984295</v>
      </c>
      <c r="C22" s="590">
        <v>2349851</v>
      </c>
      <c r="D22" s="590">
        <v>3044812</v>
      </c>
      <c r="E22" s="590">
        <v>3744534</v>
      </c>
      <c r="F22" s="590">
        <v>4748731</v>
      </c>
      <c r="G22" s="591">
        <v>14872224</v>
      </c>
    </row>
    <row r="23" spans="1:7" ht="14.25" thickBot="1" x14ac:dyDescent="0.35">
      <c r="A23" s="589" t="s">
        <v>1022</v>
      </c>
      <c r="B23" s="590">
        <v>137562</v>
      </c>
      <c r="C23" s="590">
        <v>196429</v>
      </c>
      <c r="D23" s="590">
        <v>256097</v>
      </c>
      <c r="E23" s="590">
        <v>316931</v>
      </c>
      <c r="F23" s="590">
        <v>438215</v>
      </c>
      <c r="G23" s="591">
        <v>1345234</v>
      </c>
    </row>
    <row r="25" spans="1:7" ht="14.25" thickBot="1" x14ac:dyDescent="0.35"/>
    <row r="26" spans="1:7" ht="23.25" thickBot="1" x14ac:dyDescent="0.35">
      <c r="A26" s="586" t="s">
        <v>1026</v>
      </c>
      <c r="B26" s="587">
        <v>2025</v>
      </c>
      <c r="C26" s="587">
        <v>2026</v>
      </c>
      <c r="D26" s="587">
        <v>2027</v>
      </c>
      <c r="E26" s="587">
        <v>2028</v>
      </c>
      <c r="F26" s="587">
        <v>2029</v>
      </c>
      <c r="G26" s="588" t="s">
        <v>1027</v>
      </c>
    </row>
    <row r="27" spans="1:7" ht="14.25" thickBot="1" x14ac:dyDescent="0.35">
      <c r="A27" s="592" t="s">
        <v>1023</v>
      </c>
      <c r="B27" s="593">
        <v>1340740</v>
      </c>
      <c r="C27" s="593">
        <v>2620158</v>
      </c>
      <c r="D27" s="593">
        <v>3884719</v>
      </c>
      <c r="E27" s="593">
        <v>5122142</v>
      </c>
      <c r="F27" s="593">
        <v>6403220</v>
      </c>
      <c r="G27" s="594">
        <v>19370979</v>
      </c>
    </row>
    <row r="28" spans="1:7" ht="14.25" thickBot="1" x14ac:dyDescent="0.35">
      <c r="A28" s="592" t="s">
        <v>1024</v>
      </c>
      <c r="B28" s="593">
        <v>846937</v>
      </c>
      <c r="C28" s="593">
        <v>1625721</v>
      </c>
      <c r="D28" s="593">
        <v>2328207</v>
      </c>
      <c r="E28" s="593">
        <v>2996481</v>
      </c>
      <c r="F28" s="593">
        <v>3700931</v>
      </c>
      <c r="G28" s="594">
        <v>11498277</v>
      </c>
    </row>
  </sheetData>
  <mergeCells count="3">
    <mergeCell ref="A3:G3"/>
    <mergeCell ref="A5:G5"/>
    <mergeCell ref="A16:G16"/>
  </mergeCells>
  <hyperlinks>
    <hyperlink ref="A1" location="TAB00!A1" display="Retour page de garde" xr:uid="{6F4A5B0A-6878-492B-AC46-AA188EAEEF78}"/>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F5A0B-DDED-42C1-8758-E50E5ED97DF0}">
  <sheetPr published="0">
    <pageSetUpPr fitToPage="1"/>
  </sheetPr>
  <dimension ref="A1:J76"/>
  <sheetViews>
    <sheetView showGridLines="0" tabSelected="1" topLeftCell="A44" zoomScaleNormal="100" workbookViewId="0">
      <selection activeCell="H61" sqref="H61"/>
    </sheetView>
  </sheetViews>
  <sheetFormatPr baseColWidth="10" defaultColWidth="9.1640625" defaultRowHeight="13.5" x14ac:dyDescent="0.3"/>
  <cols>
    <col min="1" max="1" width="66.33203125" style="372" customWidth="1"/>
    <col min="2" max="2" width="17.33203125" style="372" customWidth="1"/>
    <col min="3" max="3" width="16.6640625" style="175" customWidth="1"/>
    <col min="4" max="4" width="16.6640625" style="372" customWidth="1"/>
    <col min="5" max="5" width="19.5" style="175" customWidth="1"/>
    <col min="6" max="9" width="16.6640625" style="175" customWidth="1"/>
    <col min="10" max="16384" width="9.1640625" style="175"/>
  </cols>
  <sheetData>
    <row r="1" spans="1:10" s="11" customFormat="1" ht="15" x14ac:dyDescent="0.3">
      <c r="A1" s="310" t="s">
        <v>33</v>
      </c>
      <c r="C1" s="403"/>
      <c r="D1" s="372"/>
      <c r="E1" s="334"/>
      <c r="F1" s="175"/>
      <c r="G1" s="334"/>
    </row>
    <row r="2" spans="1:10" ht="15" x14ac:dyDescent="0.3">
      <c r="A2" s="402"/>
      <c r="B2" s="334"/>
      <c r="C2" s="403"/>
      <c r="E2" s="334"/>
      <c r="G2" s="334"/>
      <c r="H2" s="404"/>
      <c r="I2" s="334"/>
      <c r="J2" s="334"/>
    </row>
    <row r="3" spans="1:10" x14ac:dyDescent="0.3">
      <c r="H3" s="404"/>
    </row>
    <row r="4" spans="1:10" ht="22.35" customHeight="1" x14ac:dyDescent="0.3">
      <c r="A4" s="734" t="str">
        <f>TAB00!B85&amp;" : "&amp;TAB00!C85</f>
        <v>TAB5.5 : Ecart entre le budget et la réalité relatif à l'impôt des sociétés</v>
      </c>
      <c r="B4" s="734"/>
      <c r="C4" s="734"/>
      <c r="D4" s="734"/>
      <c r="E4" s="734"/>
      <c r="F4" s="734"/>
      <c r="G4" s="734"/>
      <c r="H4" s="734"/>
      <c r="I4" s="54"/>
    </row>
    <row r="5" spans="1:10" x14ac:dyDescent="0.3">
      <c r="H5" s="405"/>
      <c r="I5" s="406"/>
    </row>
    <row r="6" spans="1:10" s="406" customFormat="1" ht="24" customHeight="1" x14ac:dyDescent="0.3">
      <c r="A6" s="805" t="s">
        <v>12</v>
      </c>
      <c r="B6" s="805"/>
      <c r="C6" s="27" t="str">
        <f>"REALITE "&amp;TAB00!E14-4</f>
        <v>REALITE 2021</v>
      </c>
      <c r="D6" s="27" t="str">
        <f>"REALITE "&amp;TAB00!E14-3</f>
        <v>REALITE 2022</v>
      </c>
      <c r="E6" s="27" t="str">
        <f>"REALITE "&amp;TAB00!E14-2</f>
        <v>REALITE 2023</v>
      </c>
      <c r="F6" s="27" t="str">
        <f>"REALITE "&amp;TAB00!E14-1</f>
        <v>REALITE 2024</v>
      </c>
      <c r="G6" s="27" t="str">
        <f>"BUDGET "&amp;TAB00!E14</f>
        <v>BUDGET 2025</v>
      </c>
      <c r="H6" s="27" t="str">
        <f>"REALITE "&amp;TAB00!E14</f>
        <v>REALITE 2025</v>
      </c>
      <c r="I6" s="27" t="str">
        <f>"ECART "&amp;G6&amp;" - "&amp;H6</f>
        <v>ECART BUDGET 2025 - REALITE 2025</v>
      </c>
    </row>
    <row r="7" spans="1:10" x14ac:dyDescent="0.3">
      <c r="A7" s="372" t="s">
        <v>2</v>
      </c>
      <c r="B7" s="372" t="s">
        <v>244</v>
      </c>
      <c r="C7" s="375"/>
      <c r="D7" s="375"/>
      <c r="E7" s="375"/>
      <c r="F7" s="375"/>
      <c r="G7" s="407"/>
      <c r="H7" s="375"/>
      <c r="I7" s="334">
        <f t="shared" ref="I7:I12" si="0">G7-H7</f>
        <v>0</v>
      </c>
    </row>
    <row r="8" spans="1:10" x14ac:dyDescent="0.3">
      <c r="A8" s="372" t="s">
        <v>245</v>
      </c>
      <c r="B8" s="372" t="s">
        <v>246</v>
      </c>
      <c r="C8" s="375"/>
      <c r="D8" s="375"/>
      <c r="E8" s="375"/>
      <c r="F8" s="375"/>
      <c r="G8" s="336"/>
      <c r="H8" s="375"/>
      <c r="I8" s="334">
        <f t="shared" si="0"/>
        <v>0</v>
      </c>
    </row>
    <row r="9" spans="1:10" s="199" customFormat="1" x14ac:dyDescent="0.3">
      <c r="A9" s="199" t="s">
        <v>723</v>
      </c>
      <c r="C9" s="87"/>
      <c r="D9" s="408"/>
      <c r="E9" s="408"/>
      <c r="F9" s="408"/>
      <c r="G9" s="375"/>
      <c r="H9" s="408"/>
      <c r="I9" s="334">
        <f t="shared" si="0"/>
        <v>0</v>
      </c>
    </row>
    <row r="10" spans="1:10" x14ac:dyDescent="0.3">
      <c r="A10" s="372" t="s">
        <v>247</v>
      </c>
      <c r="C10" s="409">
        <v>0.25</v>
      </c>
      <c r="D10" s="409">
        <v>0.25</v>
      </c>
      <c r="E10" s="409">
        <v>0.25</v>
      </c>
      <c r="F10" s="409">
        <v>0.25</v>
      </c>
      <c r="G10" s="409">
        <v>0.25</v>
      </c>
      <c r="H10" s="371">
        <v>0.25</v>
      </c>
      <c r="I10" s="410">
        <f t="shared" si="0"/>
        <v>0</v>
      </c>
    </row>
    <row r="11" spans="1:10" ht="27" x14ac:dyDescent="0.3">
      <c r="A11" s="411" t="s">
        <v>248</v>
      </c>
      <c r="B11" s="372" t="s">
        <v>249</v>
      </c>
      <c r="C11" s="334">
        <f t="shared" ref="C11:H11" si="1">SUM(C7:C9)/(1-C10)</f>
        <v>0</v>
      </c>
      <c r="D11" s="334">
        <f t="shared" si="1"/>
        <v>0</v>
      </c>
      <c r="E11" s="334">
        <f t="shared" si="1"/>
        <v>0</v>
      </c>
      <c r="F11" s="334">
        <f t="shared" si="1"/>
        <v>0</v>
      </c>
      <c r="G11" s="334">
        <f>(G7-G8)/(1-G10)</f>
        <v>0</v>
      </c>
      <c r="H11" s="334">
        <f t="shared" si="1"/>
        <v>0</v>
      </c>
      <c r="I11" s="334">
        <f t="shared" si="0"/>
        <v>0</v>
      </c>
    </row>
    <row r="12" spans="1:10" x14ac:dyDescent="0.3">
      <c r="A12" s="372" t="s">
        <v>250</v>
      </c>
      <c r="B12" s="372" t="s">
        <v>251</v>
      </c>
      <c r="C12" s="334">
        <f t="shared" ref="C12:H12" si="2">C11-SUM(C7:C8)</f>
        <v>0</v>
      </c>
      <c r="D12" s="334">
        <f t="shared" si="2"/>
        <v>0</v>
      </c>
      <c r="E12" s="334">
        <f t="shared" si="2"/>
        <v>0</v>
      </c>
      <c r="F12" s="334">
        <f t="shared" si="2"/>
        <v>0</v>
      </c>
      <c r="G12" s="334">
        <f t="shared" si="2"/>
        <v>0</v>
      </c>
      <c r="H12" s="334">
        <f t="shared" si="2"/>
        <v>0</v>
      </c>
      <c r="I12" s="334">
        <f t="shared" si="0"/>
        <v>0</v>
      </c>
    </row>
    <row r="13" spans="1:10" x14ac:dyDescent="0.3">
      <c r="D13" s="175"/>
      <c r="E13" s="372"/>
    </row>
    <row r="14" spans="1:10" x14ac:dyDescent="0.3">
      <c r="A14" s="412" t="s">
        <v>252</v>
      </c>
      <c r="B14" s="412" t="s">
        <v>253</v>
      </c>
      <c r="C14" s="413">
        <f t="shared" ref="C14:H14" si="3">SUM(C15:C23)</f>
        <v>0</v>
      </c>
      <c r="D14" s="413">
        <f t="shared" si="3"/>
        <v>0</v>
      </c>
      <c r="E14" s="413">
        <f t="shared" si="3"/>
        <v>0</v>
      </c>
      <c r="F14" s="413">
        <f t="shared" si="3"/>
        <v>0</v>
      </c>
      <c r="G14" s="413">
        <f t="shared" si="3"/>
        <v>0</v>
      </c>
      <c r="H14" s="413">
        <f t="shared" si="3"/>
        <v>0</v>
      </c>
      <c r="I14" s="334">
        <f t="shared" ref="I14:I24" si="4">G14-H14</f>
        <v>0</v>
      </c>
    </row>
    <row r="15" spans="1:10" x14ac:dyDescent="0.3">
      <c r="A15" s="372" t="s">
        <v>724</v>
      </c>
      <c r="B15" s="372" t="s">
        <v>254</v>
      </c>
      <c r="C15" s="87"/>
      <c r="D15" s="87"/>
      <c r="E15" s="87"/>
      <c r="F15" s="87"/>
      <c r="G15" s="87"/>
      <c r="H15" s="87"/>
      <c r="I15" s="334">
        <f t="shared" si="4"/>
        <v>0</v>
      </c>
    </row>
    <row r="16" spans="1:10" x14ac:dyDescent="0.3">
      <c r="A16" s="372" t="s">
        <v>725</v>
      </c>
      <c r="C16" s="87"/>
      <c r="D16" s="87"/>
      <c r="E16" s="87"/>
      <c r="F16" s="87"/>
      <c r="G16" s="87"/>
      <c r="H16" s="87"/>
      <c r="I16" s="334"/>
    </row>
    <row r="17" spans="1:9" x14ac:dyDescent="0.3">
      <c r="A17" s="372" t="s">
        <v>255</v>
      </c>
      <c r="B17" s="372" t="s">
        <v>256</v>
      </c>
      <c r="C17" s="87"/>
      <c r="D17" s="87"/>
      <c r="E17" s="87"/>
      <c r="F17" s="87"/>
      <c r="G17" s="87"/>
      <c r="H17" s="87"/>
      <c r="I17" s="334">
        <f t="shared" si="4"/>
        <v>0</v>
      </c>
    </row>
    <row r="18" spans="1:9" x14ac:dyDescent="0.3">
      <c r="A18" s="372" t="s">
        <v>257</v>
      </c>
      <c r="B18" s="372" t="s">
        <v>258</v>
      </c>
      <c r="C18" s="87"/>
      <c r="D18" s="87"/>
      <c r="E18" s="87"/>
      <c r="F18" s="87"/>
      <c r="G18" s="87"/>
      <c r="H18" s="87"/>
      <c r="I18" s="334">
        <f t="shared" si="4"/>
        <v>0</v>
      </c>
    </row>
    <row r="19" spans="1:9" x14ac:dyDescent="0.3">
      <c r="A19" s="372" t="s">
        <v>259</v>
      </c>
      <c r="B19" s="372" t="s">
        <v>260</v>
      </c>
      <c r="C19" s="87"/>
      <c r="D19" s="87"/>
      <c r="E19" s="87"/>
      <c r="F19" s="87"/>
      <c r="G19" s="87"/>
      <c r="H19" s="87"/>
      <c r="I19" s="334">
        <f t="shared" si="4"/>
        <v>0</v>
      </c>
    </row>
    <row r="20" spans="1:9" x14ac:dyDescent="0.3">
      <c r="A20" s="372" t="s">
        <v>261</v>
      </c>
      <c r="B20" s="372" t="s">
        <v>262</v>
      </c>
      <c r="C20" s="87"/>
      <c r="D20" s="87"/>
      <c r="E20" s="87"/>
      <c r="F20" s="87"/>
      <c r="G20" s="87"/>
      <c r="H20" s="87"/>
      <c r="I20" s="334">
        <f t="shared" si="4"/>
        <v>0</v>
      </c>
    </row>
    <row r="21" spans="1:9" x14ac:dyDescent="0.3">
      <c r="A21" s="372" t="s">
        <v>263</v>
      </c>
      <c r="B21" s="372" t="s">
        <v>264</v>
      </c>
      <c r="C21" s="87"/>
      <c r="D21" s="87"/>
      <c r="E21" s="87"/>
      <c r="F21" s="87"/>
      <c r="G21" s="87"/>
      <c r="H21" s="87"/>
      <c r="I21" s="334">
        <f t="shared" si="4"/>
        <v>0</v>
      </c>
    </row>
    <row r="22" spans="1:9" x14ac:dyDescent="0.3">
      <c r="A22" s="372" t="s">
        <v>265</v>
      </c>
      <c r="B22" s="372" t="s">
        <v>266</v>
      </c>
      <c r="C22" s="87"/>
      <c r="D22" s="87"/>
      <c r="E22" s="87"/>
      <c r="F22" s="87"/>
      <c r="G22" s="87"/>
      <c r="H22" s="87"/>
      <c r="I22" s="334">
        <f t="shared" si="4"/>
        <v>0</v>
      </c>
    </row>
    <row r="23" spans="1:9" x14ac:dyDescent="0.3">
      <c r="A23" s="372" t="s">
        <v>267</v>
      </c>
      <c r="B23" s="372" t="s">
        <v>268</v>
      </c>
      <c r="C23" s="87"/>
      <c r="D23" s="87"/>
      <c r="E23" s="87"/>
      <c r="F23" s="87"/>
      <c r="G23" s="87"/>
      <c r="H23" s="87"/>
      <c r="I23" s="334">
        <f t="shared" si="4"/>
        <v>0</v>
      </c>
    </row>
    <row r="24" spans="1:9" x14ac:dyDescent="0.3">
      <c r="A24" s="372" t="s">
        <v>247</v>
      </c>
      <c r="B24" s="414"/>
      <c r="C24" s="409">
        <v>0.25</v>
      </c>
      <c r="D24" s="409">
        <v>0.25</v>
      </c>
      <c r="E24" s="409">
        <v>0.25</v>
      </c>
      <c r="F24" s="409">
        <v>0.25</v>
      </c>
      <c r="G24" s="409">
        <v>0.25</v>
      </c>
      <c r="H24" s="371">
        <v>0.25</v>
      </c>
      <c r="I24" s="410">
        <f t="shared" si="4"/>
        <v>0</v>
      </c>
    </row>
    <row r="25" spans="1:9" ht="27" x14ac:dyDescent="0.3">
      <c r="A25" s="372" t="s">
        <v>269</v>
      </c>
      <c r="B25" s="372" t="s">
        <v>270</v>
      </c>
      <c r="C25" s="334">
        <f t="shared" ref="C25:H25" si="5">C14*C24</f>
        <v>0</v>
      </c>
      <c r="D25" s="334">
        <f t="shared" si="5"/>
        <v>0</v>
      </c>
      <c r="E25" s="334">
        <f t="shared" si="5"/>
        <v>0</v>
      </c>
      <c r="F25" s="334">
        <f t="shared" si="5"/>
        <v>0</v>
      </c>
      <c r="G25" s="334">
        <f t="shared" si="5"/>
        <v>0</v>
      </c>
      <c r="H25" s="334">
        <f t="shared" si="5"/>
        <v>0</v>
      </c>
      <c r="I25" s="334">
        <f>G25-H25</f>
        <v>0</v>
      </c>
    </row>
    <row r="26" spans="1:9" ht="27" x14ac:dyDescent="0.3">
      <c r="A26" s="411" t="s">
        <v>271</v>
      </c>
      <c r="B26" s="372" t="s">
        <v>272</v>
      </c>
      <c r="C26" s="334">
        <f t="shared" ref="C26:H26" si="6">C25/(1-C24)</f>
        <v>0</v>
      </c>
      <c r="D26" s="334">
        <f t="shared" si="6"/>
        <v>0</v>
      </c>
      <c r="E26" s="334">
        <f t="shared" si="6"/>
        <v>0</v>
      </c>
      <c r="F26" s="334">
        <f t="shared" si="6"/>
        <v>0</v>
      </c>
      <c r="G26" s="334">
        <f t="shared" si="6"/>
        <v>0</v>
      </c>
      <c r="H26" s="334">
        <f t="shared" si="6"/>
        <v>0</v>
      </c>
      <c r="I26" s="334">
        <f>G26-H26</f>
        <v>0</v>
      </c>
    </row>
    <row r="27" spans="1:9" x14ac:dyDescent="0.3">
      <c r="D27" s="175"/>
      <c r="E27" s="372"/>
    </row>
    <row r="28" spans="1:9" x14ac:dyDescent="0.3">
      <c r="A28" s="412" t="s">
        <v>273</v>
      </c>
      <c r="B28" s="415" t="s">
        <v>669</v>
      </c>
      <c r="C28" s="413">
        <f>-C32*C33</f>
        <v>0</v>
      </c>
      <c r="D28" s="413">
        <f>-D32*D33</f>
        <v>0</v>
      </c>
      <c r="E28" s="413">
        <f>-E40*E41</f>
        <v>0</v>
      </c>
      <c r="F28" s="413">
        <f>-F40*F41</f>
        <v>0</v>
      </c>
      <c r="G28" s="413">
        <f>-G32*G33</f>
        <v>0</v>
      </c>
      <c r="H28" s="413">
        <f>-H32*H33</f>
        <v>0</v>
      </c>
      <c r="I28" s="334">
        <f t="shared" ref="I28:I34" si="7">G28-H28</f>
        <v>0</v>
      </c>
    </row>
    <row r="29" spans="1:9" x14ac:dyDescent="0.3">
      <c r="A29" s="372" t="s">
        <v>274</v>
      </c>
      <c r="B29" s="372" t="s">
        <v>275</v>
      </c>
      <c r="C29" s="87"/>
      <c r="D29" s="87"/>
      <c r="E29" s="87"/>
      <c r="F29" s="87"/>
      <c r="G29" s="87"/>
      <c r="H29" s="87"/>
      <c r="I29" s="334">
        <f t="shared" si="7"/>
        <v>0</v>
      </c>
    </row>
    <row r="30" spans="1:9" x14ac:dyDescent="0.3">
      <c r="A30" s="372" t="s">
        <v>276</v>
      </c>
      <c r="B30" s="372" t="s">
        <v>277</v>
      </c>
      <c r="C30" s="87"/>
      <c r="D30" s="87"/>
      <c r="E30" s="87"/>
      <c r="F30" s="87"/>
      <c r="G30" s="87"/>
      <c r="H30" s="87"/>
      <c r="I30" s="334">
        <f t="shared" si="7"/>
        <v>0</v>
      </c>
    </row>
    <row r="31" spans="1:9" x14ac:dyDescent="0.3">
      <c r="A31" s="372" t="s">
        <v>278</v>
      </c>
      <c r="B31" s="372" t="s">
        <v>279</v>
      </c>
      <c r="C31" s="87"/>
      <c r="D31" s="87"/>
      <c r="E31" s="87"/>
      <c r="F31" s="87"/>
      <c r="G31" s="87"/>
      <c r="H31" s="87"/>
      <c r="I31" s="334">
        <f t="shared" si="7"/>
        <v>0</v>
      </c>
    </row>
    <row r="32" spans="1:9" ht="27" x14ac:dyDescent="0.3">
      <c r="A32" s="372" t="s">
        <v>280</v>
      </c>
      <c r="B32" s="372" t="s">
        <v>281</v>
      </c>
      <c r="C32" s="334">
        <f t="shared" ref="C32:H32" si="8">C29-C30-C31</f>
        <v>0</v>
      </c>
      <c r="D32" s="334">
        <f t="shared" si="8"/>
        <v>0</v>
      </c>
      <c r="E32" s="334">
        <f t="shared" si="8"/>
        <v>0</v>
      </c>
      <c r="F32" s="334">
        <f t="shared" si="8"/>
        <v>0</v>
      </c>
      <c r="G32" s="334">
        <f t="shared" si="8"/>
        <v>0</v>
      </c>
      <c r="H32" s="334">
        <f t="shared" si="8"/>
        <v>0</v>
      </c>
      <c r="I32" s="334">
        <f t="shared" si="7"/>
        <v>0</v>
      </c>
    </row>
    <row r="33" spans="1:9" x14ac:dyDescent="0.3">
      <c r="A33" s="416" t="s">
        <v>282</v>
      </c>
      <c r="B33" s="372" t="s">
        <v>283</v>
      </c>
      <c r="C33" s="417">
        <v>7.4599999999999996E-3</v>
      </c>
      <c r="D33" s="417">
        <v>7.4599999999999996E-3</v>
      </c>
      <c r="E33" s="417">
        <v>7.4599999999999996E-3</v>
      </c>
      <c r="F33" s="417">
        <v>7.4599999999999996E-3</v>
      </c>
      <c r="G33" s="417">
        <v>7.4599999999999996E-3</v>
      </c>
      <c r="H33" s="417">
        <v>7.4599999999999996E-3</v>
      </c>
      <c r="I33" s="334">
        <f t="shared" si="7"/>
        <v>0</v>
      </c>
    </row>
    <row r="34" spans="1:9" x14ac:dyDescent="0.3">
      <c r="A34" s="416" t="s">
        <v>247</v>
      </c>
      <c r="C34" s="409">
        <v>0.25</v>
      </c>
      <c r="D34" s="409">
        <v>0.25</v>
      </c>
      <c r="E34" s="409">
        <v>0.25</v>
      </c>
      <c r="F34" s="409">
        <v>0.25</v>
      </c>
      <c r="G34" s="409">
        <v>0.25</v>
      </c>
      <c r="H34" s="371">
        <v>0.25</v>
      </c>
      <c r="I34" s="410">
        <f t="shared" si="7"/>
        <v>0</v>
      </c>
    </row>
    <row r="35" spans="1:9" x14ac:dyDescent="0.3">
      <c r="A35" s="416"/>
      <c r="C35" s="418"/>
      <c r="D35" s="418"/>
      <c r="E35" s="371"/>
      <c r="F35" s="371"/>
      <c r="G35" s="409"/>
      <c r="H35" s="371"/>
      <c r="I35" s="410"/>
    </row>
    <row r="36" spans="1:9" x14ac:dyDescent="0.3">
      <c r="A36" s="419" t="s">
        <v>726</v>
      </c>
      <c r="C36" s="418"/>
      <c r="D36" s="418"/>
      <c r="E36" s="371"/>
      <c r="F36" s="371"/>
      <c r="G36" s="409"/>
      <c r="H36" s="371"/>
      <c r="I36" s="410"/>
    </row>
    <row r="37" spans="1:9" x14ac:dyDescent="0.3">
      <c r="A37" s="420" t="s">
        <v>727</v>
      </c>
      <c r="C37" s="87"/>
      <c r="D37" s="87"/>
      <c r="E37" s="87"/>
      <c r="F37" s="87"/>
      <c r="G37" s="421"/>
      <c r="H37" s="87"/>
      <c r="I37" s="410"/>
    </row>
    <row r="38" spans="1:9" x14ac:dyDescent="0.3">
      <c r="A38" s="420" t="s">
        <v>728</v>
      </c>
      <c r="C38" s="87"/>
      <c r="D38" s="87"/>
      <c r="E38" s="87"/>
      <c r="F38" s="87"/>
      <c r="G38" s="421"/>
      <c r="H38" s="87"/>
      <c r="I38" s="410"/>
    </row>
    <row r="39" spans="1:9" x14ac:dyDescent="0.3">
      <c r="A39" s="420" t="s">
        <v>729</v>
      </c>
      <c r="C39" s="87"/>
      <c r="D39" s="87"/>
      <c r="E39" s="87"/>
      <c r="F39" s="87"/>
      <c r="G39" s="421"/>
      <c r="H39" s="87"/>
      <c r="I39" s="410"/>
    </row>
    <row r="40" spans="1:9" x14ac:dyDescent="0.3">
      <c r="A40" s="420" t="s">
        <v>730</v>
      </c>
      <c r="C40" s="87"/>
      <c r="D40" s="87"/>
      <c r="E40" s="87"/>
      <c r="F40" s="87"/>
      <c r="G40" s="421"/>
      <c r="H40" s="87"/>
      <c r="I40" s="410"/>
    </row>
    <row r="41" spans="1:9" x14ac:dyDescent="0.3">
      <c r="A41" s="420" t="s">
        <v>731</v>
      </c>
      <c r="C41" s="87"/>
      <c r="D41" s="87"/>
      <c r="E41" s="422"/>
      <c r="F41" s="422"/>
      <c r="G41" s="423"/>
      <c r="H41" s="422"/>
      <c r="I41" s="410"/>
    </row>
    <row r="42" spans="1:9" x14ac:dyDescent="0.3">
      <c r="A42" s="416"/>
      <c r="C42" s="418"/>
      <c r="D42" s="418"/>
      <c r="E42" s="371"/>
      <c r="F42" s="371"/>
      <c r="G42" s="409"/>
      <c r="H42" s="371"/>
      <c r="I42" s="410"/>
    </row>
    <row r="43" spans="1:9" ht="27" x14ac:dyDescent="0.3">
      <c r="A43" s="416" t="s">
        <v>284</v>
      </c>
      <c r="B43" s="372" t="s">
        <v>285</v>
      </c>
      <c r="C43" s="334">
        <f t="shared" ref="C43:H43" si="9">C28*C34</f>
        <v>0</v>
      </c>
      <c r="D43" s="334">
        <f t="shared" si="9"/>
        <v>0</v>
      </c>
      <c r="E43" s="334">
        <f t="shared" si="9"/>
        <v>0</v>
      </c>
      <c r="F43" s="334">
        <f t="shared" si="9"/>
        <v>0</v>
      </c>
      <c r="G43" s="334">
        <f t="shared" si="9"/>
        <v>0</v>
      </c>
      <c r="H43" s="334">
        <f t="shared" si="9"/>
        <v>0</v>
      </c>
      <c r="I43" s="334">
        <f>G43-H43</f>
        <v>0</v>
      </c>
    </row>
    <row r="44" spans="1:9" ht="27" x14ac:dyDescent="0.3">
      <c r="A44" s="411" t="s">
        <v>286</v>
      </c>
      <c r="B44" s="372" t="s">
        <v>287</v>
      </c>
      <c r="C44" s="334">
        <f t="shared" ref="C44:H44" si="10">C43/(1-C34)</f>
        <v>0</v>
      </c>
      <c r="D44" s="334">
        <f t="shared" si="10"/>
        <v>0</v>
      </c>
      <c r="E44" s="334">
        <f t="shared" si="10"/>
        <v>0</v>
      </c>
      <c r="F44" s="334">
        <f t="shared" si="10"/>
        <v>0</v>
      </c>
      <c r="G44" s="334">
        <f t="shared" si="10"/>
        <v>0</v>
      </c>
      <c r="H44" s="334">
        <f t="shared" si="10"/>
        <v>0</v>
      </c>
      <c r="I44" s="334">
        <f>G44-H44</f>
        <v>0</v>
      </c>
    </row>
    <row r="45" spans="1:9" x14ac:dyDescent="0.3">
      <c r="C45" s="334"/>
      <c r="D45" s="334"/>
      <c r="E45" s="403"/>
      <c r="F45" s="334"/>
      <c r="G45" s="334"/>
      <c r="H45" s="334"/>
      <c r="I45" s="334">
        <f>G45-H45</f>
        <v>0</v>
      </c>
    </row>
    <row r="46" spans="1:9" x14ac:dyDescent="0.3">
      <c r="A46" s="412" t="s">
        <v>732</v>
      </c>
      <c r="B46" s="415"/>
      <c r="C46" s="87"/>
      <c r="D46" s="87"/>
      <c r="E46" s="87"/>
      <c r="F46" s="87"/>
      <c r="G46" s="87"/>
      <c r="H46" s="87"/>
      <c r="I46" s="334"/>
    </row>
    <row r="47" spans="1:9" x14ac:dyDescent="0.3">
      <c r="A47" s="420" t="s">
        <v>247</v>
      </c>
      <c r="C47" s="409">
        <v>0.25</v>
      </c>
      <c r="D47" s="409">
        <v>0.25</v>
      </c>
      <c r="E47" s="409">
        <v>0.25</v>
      </c>
      <c r="F47" s="409">
        <v>0.25</v>
      </c>
      <c r="G47" s="409">
        <v>0.25</v>
      </c>
      <c r="H47" s="371">
        <v>0.25</v>
      </c>
      <c r="I47" s="334"/>
    </row>
    <row r="48" spans="1:9" x14ac:dyDescent="0.3">
      <c r="A48" s="420" t="s">
        <v>733</v>
      </c>
      <c r="C48" s="87"/>
      <c r="D48" s="87"/>
      <c r="E48" s="87">
        <f>E46*E47</f>
        <v>0</v>
      </c>
      <c r="F48" s="87">
        <f>F46*F47</f>
        <v>0</v>
      </c>
      <c r="G48" s="87">
        <f>G46*G47</f>
        <v>0</v>
      </c>
      <c r="H48" s="87">
        <f>H46*H47</f>
        <v>0</v>
      </c>
      <c r="I48" s="334"/>
    </row>
    <row r="49" spans="1:9" ht="27" x14ac:dyDescent="0.3">
      <c r="A49" s="411" t="s">
        <v>734</v>
      </c>
      <c r="C49" s="334"/>
      <c r="D49" s="334"/>
      <c r="E49" s="334">
        <f>E48/(1-E47)</f>
        <v>0</v>
      </c>
      <c r="F49" s="334">
        <f>F48/(1-F47)</f>
        <v>0</v>
      </c>
      <c r="G49" s="334"/>
      <c r="H49" s="334">
        <f>H48/(1-H47)</f>
        <v>0</v>
      </c>
      <c r="I49" s="334"/>
    </row>
    <row r="50" spans="1:9" x14ac:dyDescent="0.3">
      <c r="A50" s="411"/>
      <c r="C50" s="334"/>
      <c r="D50" s="334"/>
      <c r="E50" s="403"/>
      <c r="F50" s="334"/>
      <c r="G50" s="334"/>
      <c r="H50" s="334"/>
      <c r="I50" s="334"/>
    </row>
    <row r="51" spans="1:9" x14ac:dyDescent="0.3">
      <c r="A51" s="412" t="s">
        <v>735</v>
      </c>
      <c r="B51" s="415"/>
      <c r="C51" s="334"/>
      <c r="D51" s="334"/>
      <c r="E51" s="403"/>
      <c r="F51" s="334"/>
      <c r="G51" s="334"/>
      <c r="H51" s="334"/>
      <c r="I51" s="334"/>
    </row>
    <row r="52" spans="1:9" x14ac:dyDescent="0.3">
      <c r="A52" s="372" t="s">
        <v>736</v>
      </c>
      <c r="C52" s="87"/>
      <c r="D52" s="87"/>
      <c r="E52" s="87"/>
      <c r="F52" s="87"/>
      <c r="G52" s="334"/>
      <c r="H52" s="87"/>
      <c r="I52" s="334"/>
    </row>
    <row r="53" spans="1:9" x14ac:dyDescent="0.3">
      <c r="A53" s="372" t="s">
        <v>737</v>
      </c>
      <c r="C53" s="87"/>
      <c r="D53" s="87"/>
      <c r="E53" s="87"/>
      <c r="F53" s="87"/>
      <c r="G53" s="334"/>
      <c r="H53" s="87"/>
      <c r="I53" s="334"/>
    </row>
    <row r="54" spans="1:9" x14ac:dyDescent="0.3">
      <c r="A54" s="372" t="s">
        <v>738</v>
      </c>
      <c r="C54" s="87"/>
      <c r="D54" s="87"/>
      <c r="E54" s="87"/>
      <c r="F54" s="87"/>
      <c r="G54" s="334"/>
      <c r="H54" s="87"/>
      <c r="I54" s="334"/>
    </row>
    <row r="55" spans="1:9" x14ac:dyDescent="0.3">
      <c r="A55" s="411" t="s">
        <v>739</v>
      </c>
      <c r="C55" s="334">
        <f>C52/(1-(C33))</f>
        <v>0</v>
      </c>
      <c r="D55" s="334">
        <f>D52/(1-(D34))</f>
        <v>0</v>
      </c>
      <c r="E55" s="334">
        <f>E52/(1-(E34))</f>
        <v>0</v>
      </c>
      <c r="F55" s="334">
        <v>0</v>
      </c>
      <c r="G55" s="334"/>
      <c r="H55" s="334"/>
      <c r="I55" s="334"/>
    </row>
    <row r="56" spans="1:9" x14ac:dyDescent="0.3">
      <c r="C56" s="334"/>
      <c r="D56" s="334"/>
      <c r="E56" s="403"/>
      <c r="F56" s="334"/>
      <c r="G56" s="334"/>
      <c r="H56" s="334"/>
      <c r="I56" s="334"/>
    </row>
    <row r="57" spans="1:9" x14ac:dyDescent="0.3">
      <c r="A57" s="372" t="s">
        <v>288</v>
      </c>
      <c r="B57" s="372" t="s">
        <v>647</v>
      </c>
      <c r="C57" s="334">
        <f>SUM(C11,C26,C44)</f>
        <v>0</v>
      </c>
      <c r="D57" s="334">
        <f>SUM(D11,D26,D44,D55)</f>
        <v>0</v>
      </c>
      <c r="E57" s="334">
        <f>SUM(E11,E26,E44,,E49,E55)</f>
        <v>0</v>
      </c>
      <c r="F57" s="334">
        <f>SUM(F11,F26,F44,F49)</f>
        <v>0</v>
      </c>
      <c r="G57" s="334">
        <f>SUM(G11,G26,G44)</f>
        <v>0</v>
      </c>
      <c r="H57" s="334">
        <f>SUM(H11,H26,H44)+H49</f>
        <v>0</v>
      </c>
      <c r="I57" s="334">
        <f>G57-H57</f>
        <v>0</v>
      </c>
    </row>
    <row r="58" spans="1:9" x14ac:dyDescent="0.3">
      <c r="A58" s="372" t="s">
        <v>1251</v>
      </c>
      <c r="C58" s="334"/>
      <c r="D58" s="334"/>
      <c r="E58" s="334"/>
      <c r="F58" s="334"/>
      <c r="G58" s="334"/>
      <c r="H58" s="87"/>
      <c r="I58" s="334"/>
    </row>
    <row r="59" spans="1:9" x14ac:dyDescent="0.3">
      <c r="A59" s="372" t="s">
        <v>289</v>
      </c>
      <c r="B59" s="372" t="s">
        <v>290</v>
      </c>
      <c r="C59" s="334">
        <f>SUM(C57,C14,C28)+C53+C54</f>
        <v>0</v>
      </c>
      <c r="D59" s="334">
        <f>SUM(D57,D14,D28)</f>
        <v>0</v>
      </c>
      <c r="E59" s="334">
        <f>SUM(E57,E14,E28,E46)</f>
        <v>0</v>
      </c>
      <c r="F59" s="334">
        <f>SUM(F57,F14,F28,F46)</f>
        <v>0</v>
      </c>
      <c r="G59" s="334">
        <f>SUM(G57,G14,G28)</f>
        <v>0</v>
      </c>
      <c r="H59" s="334">
        <f>SUM(H57,H14,H28)+H46-H58</f>
        <v>0</v>
      </c>
      <c r="I59" s="334">
        <f>G59-H59</f>
        <v>0</v>
      </c>
    </row>
    <row r="60" spans="1:9" x14ac:dyDescent="0.3">
      <c r="A60" s="372" t="s">
        <v>247</v>
      </c>
      <c r="C60" s="409">
        <v>0.25</v>
      </c>
      <c r="D60" s="409">
        <v>0.25</v>
      </c>
      <c r="E60" s="409">
        <v>0.25</v>
      </c>
      <c r="F60" s="409">
        <v>0.25</v>
      </c>
      <c r="G60" s="409">
        <v>0.25</v>
      </c>
      <c r="H60" s="371">
        <v>0.25</v>
      </c>
      <c r="I60" s="410">
        <f>G60-H60</f>
        <v>0</v>
      </c>
    </row>
    <row r="61" spans="1:9" ht="27" x14ac:dyDescent="0.3">
      <c r="A61" s="372" t="s">
        <v>291</v>
      </c>
      <c r="B61" s="372" t="s">
        <v>740</v>
      </c>
      <c r="C61" s="334">
        <f>C59*C60</f>
        <v>0</v>
      </c>
      <c r="D61" s="334">
        <f>D59*D60+D52+D53</f>
        <v>0</v>
      </c>
      <c r="E61" s="334">
        <f>E59*E60+E52+E53</f>
        <v>0</v>
      </c>
      <c r="F61" s="334">
        <f>F59*F60+F52+F53</f>
        <v>0</v>
      </c>
      <c r="G61" s="334">
        <f>G59*G60</f>
        <v>0</v>
      </c>
      <c r="H61" s="334">
        <f>H59*H60+H53</f>
        <v>0</v>
      </c>
      <c r="I61" s="334">
        <f>G61-H61</f>
        <v>0</v>
      </c>
    </row>
    <row r="62" spans="1:9" ht="27" x14ac:dyDescent="0.3">
      <c r="A62" s="372" t="s">
        <v>292</v>
      </c>
      <c r="B62" s="372" t="s">
        <v>293</v>
      </c>
      <c r="C62" s="424">
        <f t="shared" ref="C62:H62" si="11">IFERROR(C61/C57,0)</f>
        <v>0</v>
      </c>
      <c r="D62" s="424">
        <f t="shared" si="11"/>
        <v>0</v>
      </c>
      <c r="E62" s="424">
        <f t="shared" si="11"/>
        <v>0</v>
      </c>
      <c r="F62" s="424">
        <f t="shared" si="11"/>
        <v>0</v>
      </c>
      <c r="G62" s="425">
        <f t="shared" si="11"/>
        <v>0</v>
      </c>
      <c r="H62" s="424">
        <f t="shared" si="11"/>
        <v>0</v>
      </c>
      <c r="I62" s="410">
        <f>G62-H62</f>
        <v>0</v>
      </c>
    </row>
    <row r="63" spans="1:9" x14ac:dyDescent="0.3">
      <c r="A63" s="372" t="s">
        <v>294</v>
      </c>
      <c r="B63" s="372" t="s">
        <v>670</v>
      </c>
      <c r="C63" s="424">
        <f t="shared" ref="C63:H63" si="12">IFERROR(C61/SUM(C7:C9),0)</f>
        <v>0</v>
      </c>
      <c r="D63" s="424">
        <f t="shared" si="12"/>
        <v>0</v>
      </c>
      <c r="E63" s="424">
        <f t="shared" si="12"/>
        <v>0</v>
      </c>
      <c r="F63" s="424">
        <f t="shared" si="12"/>
        <v>0</v>
      </c>
      <c r="G63" s="424">
        <f t="shared" si="12"/>
        <v>0</v>
      </c>
      <c r="H63" s="424">
        <f>IFERROR(H61/SUM(H7:H9),0)</f>
        <v>0</v>
      </c>
      <c r="I63" s="410">
        <f>G63-H63</f>
        <v>0</v>
      </c>
    </row>
    <row r="66" spans="1:9" x14ac:dyDescent="0.3">
      <c r="A66" s="711"/>
      <c r="B66" s="710"/>
      <c r="H66" s="712"/>
    </row>
    <row r="69" spans="1:9" x14ac:dyDescent="0.3">
      <c r="E69" s="427"/>
      <c r="F69" s="427"/>
    </row>
    <row r="70" spans="1:9" x14ac:dyDescent="0.3">
      <c r="E70" s="428"/>
      <c r="F70" s="334"/>
      <c r="H70" s="334"/>
    </row>
    <row r="71" spans="1:9" x14ac:dyDescent="0.3">
      <c r="E71" s="428"/>
      <c r="F71" s="334"/>
      <c r="H71" s="334"/>
    </row>
    <row r="72" spans="1:9" x14ac:dyDescent="0.3">
      <c r="E72" s="428"/>
      <c r="F72" s="334"/>
      <c r="H72" s="334"/>
      <c r="I72" s="334"/>
    </row>
    <row r="73" spans="1:9" x14ac:dyDescent="0.3">
      <c r="E73" s="428"/>
      <c r="F73" s="334"/>
      <c r="H73" s="334"/>
    </row>
    <row r="74" spans="1:9" x14ac:dyDescent="0.3">
      <c r="E74" s="429"/>
      <c r="F74" s="430"/>
      <c r="H74" s="430"/>
    </row>
    <row r="75" spans="1:9" x14ac:dyDescent="0.3">
      <c r="E75" s="429"/>
      <c r="F75" s="430"/>
      <c r="H75" s="334"/>
    </row>
    <row r="76" spans="1:9" x14ac:dyDescent="0.3">
      <c r="E76" s="428"/>
      <c r="F76" s="431"/>
      <c r="H76" s="431"/>
    </row>
  </sheetData>
  <mergeCells count="2">
    <mergeCell ref="A4:H4"/>
    <mergeCell ref="A6:B6"/>
  </mergeCells>
  <hyperlinks>
    <hyperlink ref="A1" location="TAB00!A1" display="Retour page de garde" xr:uid="{8AC631F9-6E50-4323-8E83-83650ED984A6}"/>
  </hyperlinks>
  <pageMargins left="0.7" right="0.7" top="0.75" bottom="0.75" header="0.3" footer="0.3"/>
  <pageSetup paperSize="9" scale="55"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H16"/>
  <sheetViews>
    <sheetView zoomScaleNormal="100" workbookViewId="0">
      <selection activeCell="B5" sqref="B5"/>
    </sheetView>
  </sheetViews>
  <sheetFormatPr baseColWidth="10" defaultColWidth="9.1640625" defaultRowHeight="13.5" x14ac:dyDescent="0.3"/>
  <cols>
    <col min="1" max="1" width="40.33203125" style="2" customWidth="1"/>
    <col min="2" max="7" width="16.6640625" style="2" customWidth="1"/>
    <col min="8" max="8" width="22.5" style="2" customWidth="1"/>
    <col min="9" max="16384" width="9.1640625" style="2"/>
  </cols>
  <sheetData>
    <row r="1" spans="1:8" s="7" customFormat="1" ht="15" x14ac:dyDescent="0.3">
      <c r="A1" s="78" t="s">
        <v>33</v>
      </c>
    </row>
    <row r="2" spans="1:8" x14ac:dyDescent="0.3">
      <c r="A2" s="6"/>
      <c r="B2" s="6"/>
      <c r="C2" s="7"/>
      <c r="D2" s="7"/>
    </row>
    <row r="3" spans="1:8" s="111" customFormat="1" ht="45" customHeight="1" x14ac:dyDescent="0.35">
      <c r="A3" s="806" t="str">
        <f>TAB00!B86&amp;" : "&amp;TAB00!C86</f>
        <v>TAB5.6 : Ecart entre le budget et la réalité relatif aux autres impôts (Redevances, taxes, surcharges)</v>
      </c>
      <c r="B3" s="806"/>
      <c r="C3" s="806"/>
      <c r="D3" s="806"/>
      <c r="E3" s="806"/>
      <c r="F3" s="806"/>
      <c r="G3" s="806"/>
      <c r="H3" s="806"/>
    </row>
    <row r="4" spans="1:8" s="7" customFormat="1" ht="31.9" customHeight="1" x14ac:dyDescent="0.3">
      <c r="A4" s="8"/>
      <c r="B4" s="9"/>
      <c r="C4" s="8"/>
      <c r="D4" s="8"/>
      <c r="E4" s="4"/>
      <c r="F4" s="4"/>
      <c r="G4" s="4"/>
    </row>
    <row r="5" spans="1:8" s="7" customFormat="1" ht="24" customHeight="1" x14ac:dyDescent="0.3">
      <c r="A5" s="79" t="s">
        <v>12</v>
      </c>
      <c r="B5" s="106" t="str">
        <f>"REALITE "&amp;TAB00!E14-4</f>
        <v>REALITE 2021</v>
      </c>
      <c r="C5" s="91" t="str">
        <f>"REALITE "&amp;TAB00!E14-3</f>
        <v>REALITE 2022</v>
      </c>
      <c r="D5" s="91" t="str">
        <f>"REALITE "&amp;TAB00!E14-2</f>
        <v>REALITE 2023</v>
      </c>
      <c r="E5" s="91" t="str">
        <f>"REALITE "&amp;TAB00!E14-1</f>
        <v>REALITE 2024</v>
      </c>
      <c r="F5" s="91" t="str">
        <f>"BUDGET "&amp;TAB00!E14</f>
        <v>BUDGET 2025</v>
      </c>
      <c r="G5" s="91" t="str">
        <f>"REALITE "&amp;TAB00!E14</f>
        <v>REALITE 2025</v>
      </c>
      <c r="H5" s="27" t="str">
        <f>"ECART "&amp;F5&amp;" - "&amp;G5</f>
        <v>ECART BUDGET 2025 - REALITE 2025</v>
      </c>
    </row>
    <row r="6" spans="1:8" x14ac:dyDescent="0.3">
      <c r="A6" s="63" t="s">
        <v>29</v>
      </c>
      <c r="B6" s="86"/>
      <c r="C6" s="86"/>
      <c r="D6" s="86"/>
      <c r="E6" s="86"/>
      <c r="F6" s="86"/>
      <c r="G6" s="86"/>
      <c r="H6" s="108">
        <f>F6-G6</f>
        <v>0</v>
      </c>
    </row>
    <row r="7" spans="1:8" x14ac:dyDescent="0.3">
      <c r="A7" s="63" t="s">
        <v>62</v>
      </c>
      <c r="B7" s="86"/>
      <c r="C7" s="86"/>
      <c r="D7" s="86"/>
      <c r="E7" s="86"/>
      <c r="F7" s="86"/>
      <c r="G7" s="86"/>
      <c r="H7" s="108">
        <f t="shared" ref="H7:H15" si="0">F7-G7</f>
        <v>0</v>
      </c>
    </row>
    <row r="8" spans="1:8" x14ac:dyDescent="0.3">
      <c r="A8" s="63" t="s">
        <v>63</v>
      </c>
      <c r="B8" s="86"/>
      <c r="C8" s="86"/>
      <c r="D8" s="86"/>
      <c r="E8" s="86"/>
      <c r="F8" s="86"/>
      <c r="G8" s="86"/>
      <c r="H8" s="108">
        <f t="shared" si="0"/>
        <v>0</v>
      </c>
    </row>
    <row r="9" spans="1:8" x14ac:dyDescent="0.3">
      <c r="A9" s="63" t="s">
        <v>64</v>
      </c>
      <c r="B9" s="86"/>
      <c r="C9" s="86"/>
      <c r="D9" s="86"/>
      <c r="E9" s="86"/>
      <c r="F9" s="86"/>
      <c r="G9" s="86"/>
      <c r="H9" s="108">
        <f t="shared" si="0"/>
        <v>0</v>
      </c>
    </row>
    <row r="10" spans="1:8" x14ac:dyDescent="0.3">
      <c r="A10" s="63" t="s">
        <v>65</v>
      </c>
      <c r="B10" s="86"/>
      <c r="C10" s="86"/>
      <c r="D10" s="86"/>
      <c r="E10" s="86"/>
      <c r="F10" s="86"/>
      <c r="G10" s="86"/>
      <c r="H10" s="108">
        <f t="shared" si="0"/>
        <v>0</v>
      </c>
    </row>
    <row r="11" spans="1:8" x14ac:dyDescent="0.3">
      <c r="A11" s="63" t="s">
        <v>238</v>
      </c>
      <c r="B11" s="86"/>
      <c r="C11" s="86"/>
      <c r="D11" s="86"/>
      <c r="E11" s="86"/>
      <c r="F11" s="86"/>
      <c r="G11" s="86"/>
      <c r="H11" s="108">
        <f t="shared" si="0"/>
        <v>0</v>
      </c>
    </row>
    <row r="12" spans="1:8" x14ac:dyDescent="0.3">
      <c r="A12" s="63" t="s">
        <v>239</v>
      </c>
      <c r="B12" s="86"/>
      <c r="C12" s="86"/>
      <c r="D12" s="86"/>
      <c r="E12" s="86"/>
      <c r="F12" s="86"/>
      <c r="G12" s="86"/>
      <c r="H12" s="108">
        <f t="shared" si="0"/>
        <v>0</v>
      </c>
    </row>
    <row r="13" spans="1:8" x14ac:dyDescent="0.3">
      <c r="A13" s="63" t="s">
        <v>240</v>
      </c>
      <c r="B13" s="86"/>
      <c r="C13" s="86"/>
      <c r="D13" s="86"/>
      <c r="E13" s="86"/>
      <c r="F13" s="86"/>
      <c r="G13" s="86"/>
      <c r="H13" s="108">
        <f t="shared" si="0"/>
        <v>0</v>
      </c>
    </row>
    <row r="14" spans="1:8" x14ac:dyDescent="0.3">
      <c r="A14" s="63" t="s">
        <v>241</v>
      </c>
      <c r="B14" s="86"/>
      <c r="C14" s="86"/>
      <c r="D14" s="86"/>
      <c r="E14" s="86"/>
      <c r="F14" s="86"/>
      <c r="G14" s="86"/>
      <c r="H14" s="108">
        <f t="shared" si="0"/>
        <v>0</v>
      </c>
    </row>
    <row r="15" spans="1:8" x14ac:dyDescent="0.3">
      <c r="A15" s="137" t="s">
        <v>242</v>
      </c>
      <c r="B15" s="138"/>
      <c r="C15" s="138"/>
      <c r="D15" s="138"/>
      <c r="E15" s="138"/>
      <c r="F15" s="138"/>
      <c r="G15" s="138"/>
      <c r="H15" s="112">
        <f t="shared" si="0"/>
        <v>0</v>
      </c>
    </row>
    <row r="16" spans="1:8" x14ac:dyDescent="0.3">
      <c r="A16" s="76" t="s">
        <v>14</v>
      </c>
      <c r="B16" s="139">
        <f t="shared" ref="B16:G16" si="1">SUM(B6:B15)</f>
        <v>0</v>
      </c>
      <c r="C16" s="139">
        <f t="shared" si="1"/>
        <v>0</v>
      </c>
      <c r="D16" s="139">
        <f t="shared" si="1"/>
        <v>0</v>
      </c>
      <c r="E16" s="139">
        <f t="shared" si="1"/>
        <v>0</v>
      </c>
      <c r="F16" s="139">
        <f t="shared" si="1"/>
        <v>0</v>
      </c>
      <c r="G16" s="139">
        <f t="shared" si="1"/>
        <v>0</v>
      </c>
      <c r="H16" s="140">
        <f>F16-G16</f>
        <v>0</v>
      </c>
    </row>
  </sheetData>
  <mergeCells count="1">
    <mergeCell ref="A3:H3"/>
  </mergeCells>
  <hyperlinks>
    <hyperlink ref="A1" location="TAB00!A1" display="Retour page de garde" xr:uid="{00000000-0004-0000-1600-000000000000}"/>
  </hyperlinks>
  <pageMargins left="0.7" right="0.7" top="0.75" bottom="0.75" header="0.3" footer="0.3"/>
  <pageSetup paperSize="9"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70D11D55-4533-4C94-B643-F1F98FD9970A}">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B1E48BC7-4467-47F5-943A-59E820431455}">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H46"/>
  <sheetViews>
    <sheetView zoomScaleNormal="100" workbookViewId="0">
      <selection activeCell="O26" sqref="O26"/>
    </sheetView>
  </sheetViews>
  <sheetFormatPr baseColWidth="10" defaultColWidth="9.1640625" defaultRowHeight="13.5" x14ac:dyDescent="0.3"/>
  <cols>
    <col min="1" max="1" width="60" style="83" customWidth="1"/>
    <col min="2" max="7" width="14.6640625" style="83"/>
    <col min="8" max="8" width="18.6640625" style="83" customWidth="1"/>
    <col min="9" max="16384" width="9.1640625" style="83"/>
  </cols>
  <sheetData>
    <row r="1" spans="1:8" s="7" customFormat="1" ht="15" x14ac:dyDescent="0.3">
      <c r="A1" s="78" t="s">
        <v>33</v>
      </c>
    </row>
    <row r="2" spans="1:8" ht="15" x14ac:dyDescent="0.3">
      <c r="A2" s="81"/>
    </row>
    <row r="4" spans="1:8" ht="21" x14ac:dyDescent="0.35">
      <c r="A4" s="732" t="str">
        <f>TAB00!B87&amp;" : "&amp;TAB00!C87</f>
        <v>TAB5.7 : Ecart entre le budget et la réalité relatif aux cotisations de responsabilisation de l’ONSSAPL</v>
      </c>
      <c r="B4" s="732"/>
      <c r="C4" s="732"/>
      <c r="D4" s="732"/>
      <c r="E4" s="732"/>
      <c r="F4" s="732"/>
      <c r="G4" s="732"/>
      <c r="H4" s="732"/>
    </row>
    <row r="6" spans="1:8" x14ac:dyDescent="0.3">
      <c r="A6" s="119" t="s">
        <v>350</v>
      </c>
      <c r="B6" s="119"/>
      <c r="C6" s="119"/>
      <c r="D6" s="119"/>
      <c r="E6" s="119"/>
      <c r="F6" s="119"/>
      <c r="G6" s="119"/>
      <c r="H6" s="119"/>
    </row>
    <row r="8" spans="1:8" ht="24" customHeight="1" x14ac:dyDescent="0.3">
      <c r="B8" s="118" t="str">
        <f>"REALITE "&amp;TAB00!E14-4</f>
        <v>REALITE 2021</v>
      </c>
      <c r="C8" s="27" t="str">
        <f>"REALITE "&amp;TAB00!E14-3</f>
        <v>REALITE 2022</v>
      </c>
      <c r="D8" s="27" t="str">
        <f>"REALITE "&amp;TAB00!E14-2</f>
        <v>REALITE 2023</v>
      </c>
      <c r="E8" s="27" t="str">
        <f>"REALITE "&amp;TAB00!E14-1</f>
        <v>REALITE 2024</v>
      </c>
      <c r="F8" s="27" t="str">
        <f>"BUDGET "&amp;TAB00!E14</f>
        <v>BUDGET 2025</v>
      </c>
      <c r="G8" s="27" t="str">
        <f>"REALITE "&amp;TAB00!E14</f>
        <v>REALITE 2025</v>
      </c>
      <c r="H8" s="27" t="str">
        <f>"ECART "&amp;F8&amp;" - "&amp;G8</f>
        <v>ECART BUDGET 2025 - REALITE 2025</v>
      </c>
    </row>
    <row r="9" spans="1:8" x14ac:dyDescent="0.3">
      <c r="A9" s="83" t="s">
        <v>351</v>
      </c>
      <c r="B9" s="87"/>
      <c r="C9" s="87"/>
      <c r="D9" s="87"/>
      <c r="E9" s="87"/>
      <c r="F9" s="87"/>
      <c r="G9" s="87"/>
      <c r="H9" s="108">
        <f>F9-G9</f>
        <v>0</v>
      </c>
    </row>
    <row r="10" spans="1:8" x14ac:dyDescent="0.3">
      <c r="A10" s="83" t="s">
        <v>352</v>
      </c>
      <c r="B10" s="87"/>
      <c r="C10" s="87"/>
      <c r="D10" s="87"/>
      <c r="E10" s="87"/>
      <c r="F10" s="87"/>
      <c r="G10" s="87"/>
      <c r="H10" s="108">
        <f>F10-G10</f>
        <v>0</v>
      </c>
    </row>
    <row r="11" spans="1:8" x14ac:dyDescent="0.3">
      <c r="A11" s="83" t="s">
        <v>353</v>
      </c>
      <c r="B11" s="126">
        <f t="shared" ref="B11:G11" si="0">B9+B10</f>
        <v>0</v>
      </c>
      <c r="C11" s="126">
        <f t="shared" si="0"/>
        <v>0</v>
      </c>
      <c r="D11" s="126">
        <f t="shared" si="0"/>
        <v>0</v>
      </c>
      <c r="E11" s="126">
        <f t="shared" si="0"/>
        <v>0</v>
      </c>
      <c r="F11" s="126">
        <f t="shared" si="0"/>
        <v>0</v>
      </c>
      <c r="G11" s="126">
        <f t="shared" si="0"/>
        <v>0</v>
      </c>
      <c r="H11" s="108">
        <f>F11-G11</f>
        <v>0</v>
      </c>
    </row>
    <row r="12" spans="1:8" ht="15.75" x14ac:dyDescent="0.3">
      <c r="A12" s="120" t="s">
        <v>354</v>
      </c>
      <c r="B12" s="121">
        <f>IFERROR(B9/B11,0)</f>
        <v>0</v>
      </c>
      <c r="C12" s="121">
        <f t="shared" ref="C12:G12" si="1">IFERROR(C9/C11,0)</f>
        <v>0</v>
      </c>
      <c r="D12" s="121">
        <f t="shared" si="1"/>
        <v>0</v>
      </c>
      <c r="E12" s="121">
        <f t="shared" si="1"/>
        <v>0</v>
      </c>
      <c r="F12" s="121">
        <f t="shared" si="1"/>
        <v>0</v>
      </c>
      <c r="G12" s="121">
        <f t="shared" si="1"/>
        <v>0</v>
      </c>
      <c r="H12" s="121">
        <f>F12-G12</f>
        <v>0</v>
      </c>
    </row>
    <row r="14" spans="1:8" ht="38.25" x14ac:dyDescent="0.3">
      <c r="A14" s="82" t="s">
        <v>355</v>
      </c>
      <c r="B14" s="87"/>
      <c r="C14" s="87"/>
      <c r="D14" s="87"/>
      <c r="E14" s="87"/>
      <c r="F14" s="87"/>
      <c r="G14" s="87"/>
      <c r="H14" s="108">
        <f>F14-G14</f>
        <v>0</v>
      </c>
    </row>
    <row r="15" spans="1:8" x14ac:dyDescent="0.3">
      <c r="A15" s="83" t="s">
        <v>356</v>
      </c>
      <c r="B15" s="122">
        <f t="shared" ref="B15:G15" si="2">B16*B17</f>
        <v>0</v>
      </c>
      <c r="C15" s="122">
        <f t="shared" si="2"/>
        <v>0</v>
      </c>
      <c r="D15" s="122">
        <f t="shared" si="2"/>
        <v>0</v>
      </c>
      <c r="E15" s="122">
        <f t="shared" si="2"/>
        <v>0</v>
      </c>
      <c r="F15" s="122">
        <f t="shared" si="2"/>
        <v>0</v>
      </c>
      <c r="G15" s="132">
        <f t="shared" si="2"/>
        <v>0</v>
      </c>
      <c r="H15" s="131">
        <f>F15-G15</f>
        <v>0</v>
      </c>
    </row>
    <row r="16" spans="1:8" x14ac:dyDescent="0.3">
      <c r="A16" s="123" t="s">
        <v>357</v>
      </c>
      <c r="B16" s="124">
        <f t="shared" ref="B16:G16" si="3">B14</f>
        <v>0</v>
      </c>
      <c r="C16" s="124">
        <f t="shared" si="3"/>
        <v>0</v>
      </c>
      <c r="D16" s="124">
        <f t="shared" si="3"/>
        <v>0</v>
      </c>
      <c r="E16" s="124">
        <f t="shared" si="3"/>
        <v>0</v>
      </c>
      <c r="F16" s="124">
        <f t="shared" si="3"/>
        <v>0</v>
      </c>
      <c r="G16" s="133">
        <f t="shared" si="3"/>
        <v>0</v>
      </c>
      <c r="H16" s="131">
        <f>F16-G16</f>
        <v>0</v>
      </c>
    </row>
    <row r="17" spans="1:8" x14ac:dyDescent="0.3">
      <c r="A17" s="123" t="s">
        <v>358</v>
      </c>
      <c r="B17" s="115"/>
      <c r="C17" s="115"/>
      <c r="D17" s="115"/>
      <c r="E17" s="115"/>
      <c r="F17" s="115"/>
      <c r="G17" s="115"/>
      <c r="H17" s="116">
        <f>F17-G17</f>
        <v>0</v>
      </c>
    </row>
    <row r="19" spans="1:8" x14ac:dyDescent="0.3">
      <c r="A19" s="119" t="s">
        <v>359</v>
      </c>
      <c r="B19" s="119"/>
      <c r="C19" s="119"/>
      <c r="D19" s="119"/>
      <c r="E19" s="119"/>
      <c r="F19" s="119"/>
      <c r="G19" s="119"/>
      <c r="H19" s="119"/>
    </row>
    <row r="21" spans="1:8" ht="23.45" customHeight="1" x14ac:dyDescent="0.3">
      <c r="B21" s="118" t="str">
        <f t="shared" ref="B21:H21" si="4">B8</f>
        <v>REALITE 2021</v>
      </c>
      <c r="C21" s="118" t="str">
        <f t="shared" si="4"/>
        <v>REALITE 2022</v>
      </c>
      <c r="D21" s="118" t="str">
        <f t="shared" si="4"/>
        <v>REALITE 2023</v>
      </c>
      <c r="E21" s="118" t="str">
        <f t="shared" si="4"/>
        <v>REALITE 2024</v>
      </c>
      <c r="F21" s="118" t="str">
        <f t="shared" si="4"/>
        <v>BUDGET 2025</v>
      </c>
      <c r="G21" s="118" t="str">
        <f t="shared" si="4"/>
        <v>REALITE 2025</v>
      </c>
      <c r="H21" s="130" t="str">
        <f t="shared" si="4"/>
        <v>ECART BUDGET 2025 - REALITE 2025</v>
      </c>
    </row>
    <row r="22" spans="1:8" ht="51" x14ac:dyDescent="0.3">
      <c r="A22" s="83" t="s">
        <v>360</v>
      </c>
      <c r="B22" s="87"/>
      <c r="C22" s="87"/>
      <c r="D22" s="87"/>
      <c r="E22" s="87"/>
      <c r="F22" s="87"/>
      <c r="G22" s="87"/>
      <c r="H22" s="112">
        <f>F22-G22</f>
        <v>0</v>
      </c>
    </row>
    <row r="23" spans="1:8" ht="39.75" x14ac:dyDescent="0.3">
      <c r="A23" s="83" t="s">
        <v>361</v>
      </c>
      <c r="B23" s="122">
        <f t="shared" ref="B23:G23" si="5">B14</f>
        <v>0</v>
      </c>
      <c r="C23" s="122">
        <f t="shared" si="5"/>
        <v>0</v>
      </c>
      <c r="D23" s="122">
        <f t="shared" si="5"/>
        <v>0</v>
      </c>
      <c r="E23" s="122">
        <f t="shared" si="5"/>
        <v>0</v>
      </c>
      <c r="F23" s="122">
        <f t="shared" si="5"/>
        <v>0</v>
      </c>
      <c r="G23" s="122">
        <f t="shared" si="5"/>
        <v>0</v>
      </c>
      <c r="H23" s="15">
        <f>F23-G23</f>
        <v>0</v>
      </c>
    </row>
    <row r="24" spans="1:8" ht="15.75" x14ac:dyDescent="0.3">
      <c r="A24" s="120" t="s">
        <v>362</v>
      </c>
      <c r="B24" s="121">
        <f t="shared" ref="B24:G24" si="6">IFERROR(B22/B23,0)</f>
        <v>0</v>
      </c>
      <c r="C24" s="121">
        <f t="shared" si="6"/>
        <v>0</v>
      </c>
      <c r="D24" s="121">
        <f t="shared" si="6"/>
        <v>0</v>
      </c>
      <c r="E24" s="121">
        <f t="shared" si="6"/>
        <v>0</v>
      </c>
      <c r="F24" s="121">
        <f t="shared" si="6"/>
        <v>0</v>
      </c>
      <c r="G24" s="121">
        <f t="shared" si="6"/>
        <v>0</v>
      </c>
      <c r="H24" s="121">
        <f>F24-G24</f>
        <v>0</v>
      </c>
    </row>
    <row r="26" spans="1:8" x14ac:dyDescent="0.3">
      <c r="A26" s="119" t="s">
        <v>363</v>
      </c>
      <c r="B26" s="119"/>
      <c r="C26" s="119"/>
      <c r="D26" s="119"/>
      <c r="E26" s="119"/>
      <c r="F26" s="119"/>
      <c r="G26" s="119"/>
      <c r="H26" s="119"/>
    </row>
    <row r="28" spans="1:8" ht="27" customHeight="1" x14ac:dyDescent="0.3">
      <c r="B28" s="118" t="str">
        <f t="shared" ref="B28:H28" si="7">B21</f>
        <v>REALITE 2021</v>
      </c>
      <c r="C28" s="118" t="str">
        <f t="shared" si="7"/>
        <v>REALITE 2022</v>
      </c>
      <c r="D28" s="118" t="str">
        <f t="shared" si="7"/>
        <v>REALITE 2023</v>
      </c>
      <c r="E28" s="118" t="str">
        <f t="shared" si="7"/>
        <v>REALITE 2024</v>
      </c>
      <c r="F28" s="118" t="str">
        <f t="shared" si="7"/>
        <v>BUDGET 2025</v>
      </c>
      <c r="G28" s="118" t="str">
        <f t="shared" si="7"/>
        <v>REALITE 2025</v>
      </c>
      <c r="H28" s="130" t="str">
        <f t="shared" si="7"/>
        <v>ECART BUDGET 2025 - REALITE 2025</v>
      </c>
    </row>
    <row r="29" spans="1:8" x14ac:dyDescent="0.3">
      <c r="A29" s="83" t="s">
        <v>364</v>
      </c>
      <c r="B29" s="115"/>
      <c r="C29" s="115"/>
      <c r="D29" s="115"/>
      <c r="E29" s="115"/>
      <c r="F29" s="115"/>
      <c r="G29" s="115"/>
      <c r="H29" s="117">
        <f>F29-G29</f>
        <v>0</v>
      </c>
    </row>
    <row r="30" spans="1:8" ht="24" x14ac:dyDescent="0.3">
      <c r="A30" s="125" t="s">
        <v>365</v>
      </c>
    </row>
    <row r="31" spans="1:8" x14ac:dyDescent="0.3">
      <c r="A31" s="119" t="s">
        <v>366</v>
      </c>
      <c r="B31" s="119"/>
      <c r="C31" s="119"/>
      <c r="D31" s="119"/>
      <c r="E31" s="119"/>
      <c r="F31" s="119"/>
      <c r="G31" s="119"/>
      <c r="H31" s="119"/>
    </row>
    <row r="33" spans="1:8" ht="26.45" customHeight="1" x14ac:dyDescent="0.3">
      <c r="B33" s="118" t="str">
        <f t="shared" ref="B33:H33" si="8">B28</f>
        <v>REALITE 2021</v>
      </c>
      <c r="C33" s="118" t="str">
        <f t="shared" si="8"/>
        <v>REALITE 2022</v>
      </c>
      <c r="D33" s="118" t="str">
        <f t="shared" si="8"/>
        <v>REALITE 2023</v>
      </c>
      <c r="E33" s="118" t="str">
        <f t="shared" si="8"/>
        <v>REALITE 2024</v>
      </c>
      <c r="F33" s="118" t="str">
        <f t="shared" si="8"/>
        <v>BUDGET 2025</v>
      </c>
      <c r="G33" s="118" t="str">
        <f t="shared" si="8"/>
        <v>REALITE 2025</v>
      </c>
      <c r="H33" s="130" t="str">
        <f t="shared" si="8"/>
        <v>ECART BUDGET 2025 - REALITE 2025</v>
      </c>
    </row>
    <row r="34" spans="1:8" x14ac:dyDescent="0.3">
      <c r="A34" s="83" t="s">
        <v>367</v>
      </c>
      <c r="B34" s="126">
        <f t="shared" ref="B34:G34" si="9">B22</f>
        <v>0</v>
      </c>
      <c r="C34" s="126">
        <f t="shared" si="9"/>
        <v>0</v>
      </c>
      <c r="D34" s="126">
        <f t="shared" si="9"/>
        <v>0</v>
      </c>
      <c r="E34" s="126">
        <f t="shared" si="9"/>
        <v>0</v>
      </c>
      <c r="F34" s="126">
        <f t="shared" si="9"/>
        <v>0</v>
      </c>
      <c r="G34" s="126">
        <f t="shared" si="9"/>
        <v>0</v>
      </c>
      <c r="H34" s="134">
        <f>F34-G34</f>
        <v>0</v>
      </c>
    </row>
    <row r="35" spans="1:8" x14ac:dyDescent="0.3">
      <c r="A35" s="83" t="s">
        <v>368</v>
      </c>
      <c r="B35" s="126">
        <f t="shared" ref="B35:G35" si="10">B15</f>
        <v>0</v>
      </c>
      <c r="C35" s="126">
        <f t="shared" si="10"/>
        <v>0</v>
      </c>
      <c r="D35" s="126">
        <f t="shared" si="10"/>
        <v>0</v>
      </c>
      <c r="E35" s="126">
        <f t="shared" si="10"/>
        <v>0</v>
      </c>
      <c r="F35" s="126">
        <f t="shared" si="10"/>
        <v>0</v>
      </c>
      <c r="G35" s="126">
        <f t="shared" si="10"/>
        <v>0</v>
      </c>
      <c r="H35" s="134">
        <f>F35-G35</f>
        <v>0</v>
      </c>
    </row>
    <row r="36" spans="1:8" ht="18" x14ac:dyDescent="0.35">
      <c r="A36" s="83" t="s">
        <v>369</v>
      </c>
      <c r="B36" s="126">
        <f t="shared" ref="B36:G36" si="11">B34-B35</f>
        <v>0</v>
      </c>
      <c r="C36" s="126">
        <f t="shared" si="11"/>
        <v>0</v>
      </c>
      <c r="D36" s="126">
        <f t="shared" si="11"/>
        <v>0</v>
      </c>
      <c r="E36" s="126">
        <f t="shared" si="11"/>
        <v>0</v>
      </c>
      <c r="F36" s="126">
        <f t="shared" si="11"/>
        <v>0</v>
      </c>
      <c r="G36" s="126">
        <f t="shared" si="11"/>
        <v>0</v>
      </c>
      <c r="H36" s="134">
        <f>F36-G36</f>
        <v>0</v>
      </c>
    </row>
    <row r="37" spans="1:8" x14ac:dyDescent="0.3">
      <c r="A37" s="83" t="s">
        <v>370</v>
      </c>
      <c r="B37" s="127">
        <f t="shared" ref="B37:G37" si="12">B29</f>
        <v>0</v>
      </c>
      <c r="C37" s="127">
        <f t="shared" si="12"/>
        <v>0</v>
      </c>
      <c r="D37" s="127">
        <f t="shared" si="12"/>
        <v>0</v>
      </c>
      <c r="E37" s="127">
        <f t="shared" si="12"/>
        <v>0</v>
      </c>
      <c r="F37" s="127">
        <f t="shared" si="12"/>
        <v>0</v>
      </c>
      <c r="G37" s="127">
        <f t="shared" si="12"/>
        <v>0</v>
      </c>
      <c r="H37" s="135">
        <f>F37-G37</f>
        <v>0</v>
      </c>
    </row>
    <row r="38" spans="1:8" ht="18" x14ac:dyDescent="0.35">
      <c r="A38" s="120" t="s">
        <v>371</v>
      </c>
      <c r="B38" s="128">
        <f t="shared" ref="B38:G38" si="13">IF(B36&gt;0,B36*B37,0)</f>
        <v>0</v>
      </c>
      <c r="C38" s="128">
        <f t="shared" si="13"/>
        <v>0</v>
      </c>
      <c r="D38" s="128">
        <f t="shared" si="13"/>
        <v>0</v>
      </c>
      <c r="E38" s="128">
        <f t="shared" si="13"/>
        <v>0</v>
      </c>
      <c r="F38" s="128">
        <f t="shared" si="13"/>
        <v>0</v>
      </c>
      <c r="G38" s="128">
        <f t="shared" si="13"/>
        <v>0</v>
      </c>
      <c r="H38" s="128"/>
    </row>
    <row r="40" spans="1:8" ht="27" x14ac:dyDescent="0.3">
      <c r="A40" s="119" t="s">
        <v>372</v>
      </c>
      <c r="B40" s="119"/>
      <c r="C40" s="119"/>
      <c r="D40" s="119"/>
      <c r="E40" s="119"/>
      <c r="F40" s="119"/>
      <c r="G40" s="119"/>
      <c r="H40" s="119"/>
    </row>
    <row r="42" spans="1:8" ht="24" customHeight="1" x14ac:dyDescent="0.3">
      <c r="A42" s="129" t="s">
        <v>373</v>
      </c>
      <c r="B42" s="118" t="str">
        <f t="shared" ref="B42:H42" si="14">B33</f>
        <v>REALITE 2021</v>
      </c>
      <c r="C42" s="118" t="str">
        <f t="shared" si="14"/>
        <v>REALITE 2022</v>
      </c>
      <c r="D42" s="118" t="str">
        <f t="shared" si="14"/>
        <v>REALITE 2023</v>
      </c>
      <c r="E42" s="118" t="str">
        <f t="shared" si="14"/>
        <v>REALITE 2024</v>
      </c>
      <c r="F42" s="118" t="str">
        <f t="shared" si="14"/>
        <v>BUDGET 2025</v>
      </c>
      <c r="G42" s="118" t="str">
        <f t="shared" si="14"/>
        <v>REALITE 2025</v>
      </c>
      <c r="H42" s="130" t="str">
        <f t="shared" si="14"/>
        <v>ECART BUDGET 2025 - REALITE 2025</v>
      </c>
    </row>
    <row r="43" spans="1:8" x14ac:dyDescent="0.3">
      <c r="A43" s="83" t="s">
        <v>374</v>
      </c>
      <c r="B43" s="87"/>
      <c r="C43" s="87"/>
      <c r="D43" s="87"/>
      <c r="E43" s="87"/>
      <c r="F43" s="87"/>
      <c r="G43" s="87"/>
      <c r="H43" s="134">
        <f t="shared" ref="H43:H45" si="15">F43-G43</f>
        <v>0</v>
      </c>
    </row>
    <row r="44" spans="1:8" x14ac:dyDescent="0.3">
      <c r="A44" s="83" t="s">
        <v>375</v>
      </c>
      <c r="B44" s="87"/>
      <c r="C44" s="87"/>
      <c r="D44" s="87"/>
      <c r="E44" s="87"/>
      <c r="F44" s="87"/>
      <c r="G44" s="87"/>
      <c r="H44" s="134">
        <f t="shared" si="15"/>
        <v>0</v>
      </c>
    </row>
    <row r="45" spans="1:8" x14ac:dyDescent="0.3">
      <c r="A45" s="83" t="s">
        <v>376</v>
      </c>
      <c r="B45" s="87"/>
      <c r="C45" s="87"/>
      <c r="D45" s="87"/>
      <c r="E45" s="87"/>
      <c r="F45" s="87"/>
      <c r="G45" s="87"/>
      <c r="H45" s="134">
        <f t="shared" si="15"/>
        <v>0</v>
      </c>
    </row>
    <row r="46" spans="1:8" x14ac:dyDescent="0.3">
      <c r="A46" s="83" t="s">
        <v>377</v>
      </c>
      <c r="B46" s="126">
        <f>SUM(B43:B45)</f>
        <v>0</v>
      </c>
      <c r="C46" s="126">
        <f t="shared" ref="C46:H46" si="16">SUM(C43:C45)</f>
        <v>0</v>
      </c>
      <c r="D46" s="126">
        <f t="shared" si="16"/>
        <v>0</v>
      </c>
      <c r="E46" s="126">
        <f t="shared" si="16"/>
        <v>0</v>
      </c>
      <c r="F46" s="126">
        <f t="shared" si="16"/>
        <v>0</v>
      </c>
      <c r="G46" s="126">
        <f t="shared" si="16"/>
        <v>0</v>
      </c>
      <c r="H46" s="126">
        <f t="shared" si="16"/>
        <v>0</v>
      </c>
    </row>
  </sheetData>
  <mergeCells count="1">
    <mergeCell ref="A4:H4"/>
  </mergeCells>
  <hyperlinks>
    <hyperlink ref="A1" location="TAB00!A1" display="Retour page de garde" xr:uid="{00000000-0004-0000-1700-000000000000}"/>
  </hyperlinks>
  <pageMargins left="0.7" right="0.7" top="0.75" bottom="0.75" header="0.3" footer="0.3"/>
  <pageSetup paperSize="9" scale="77" orientation="landscape" verticalDpi="300" r:id="rId1"/>
  <rowBreaks count="1" manualBreakCount="1">
    <brk id="25" max="7"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K29"/>
  <sheetViews>
    <sheetView zoomScaleNormal="100" workbookViewId="0">
      <selection activeCell="E5" sqref="E5"/>
    </sheetView>
  </sheetViews>
  <sheetFormatPr baseColWidth="10" defaultColWidth="7.83203125" defaultRowHeight="13.5" x14ac:dyDescent="0.3"/>
  <cols>
    <col min="1" max="1" width="45.83203125" style="6" customWidth="1"/>
    <col min="2" max="2" width="19.5" style="6" customWidth="1"/>
    <col min="3" max="3" width="5.83203125" style="6" customWidth="1"/>
    <col min="4" max="4" width="59.5" style="7" customWidth="1"/>
    <col min="5" max="11" width="14.5" style="7" customWidth="1"/>
    <col min="12" max="16384" width="7.83203125" style="7"/>
  </cols>
  <sheetData>
    <row r="1" spans="1:11" ht="15" x14ac:dyDescent="0.3">
      <c r="A1" s="78" t="s">
        <v>33</v>
      </c>
      <c r="B1" s="7"/>
      <c r="C1" s="7"/>
    </row>
    <row r="2" spans="1:11" s="2" customFormat="1" x14ac:dyDescent="0.3">
      <c r="A2" s="6"/>
      <c r="B2" s="6"/>
      <c r="C2" s="7"/>
      <c r="D2" s="7"/>
    </row>
    <row r="3" spans="1:11" s="208" customFormat="1" ht="21" customHeight="1" x14ac:dyDescent="0.35">
      <c r="A3" s="807" t="str">
        <f>TAB00!B88&amp;" : "&amp;TAB00!C88</f>
        <v>TAB5.8 : Ecart entre le budget et la réalité relatif aux charges de pension non-capitalisées</v>
      </c>
      <c r="B3" s="808"/>
      <c r="C3" s="808"/>
      <c r="D3" s="808"/>
      <c r="E3" s="808"/>
      <c r="F3" s="808"/>
      <c r="G3" s="808"/>
      <c r="H3" s="808"/>
      <c r="I3" s="808"/>
      <c r="J3" s="808"/>
      <c r="K3" s="808"/>
    </row>
    <row r="4" spans="1:11" x14ac:dyDescent="0.3">
      <c r="A4" s="8"/>
      <c r="B4" s="9"/>
      <c r="C4" s="8"/>
      <c r="D4" s="8"/>
      <c r="E4" s="4"/>
      <c r="F4" s="4"/>
      <c r="G4" s="4"/>
    </row>
    <row r="5" spans="1:11" ht="40.5" x14ac:dyDescent="0.3">
      <c r="A5" s="172"/>
      <c r="B5" s="570" t="s">
        <v>996</v>
      </c>
      <c r="C5" s="572"/>
      <c r="D5" s="79" t="s">
        <v>12</v>
      </c>
      <c r="E5" s="106" t="str">
        <f>"REALITE "&amp;TAB00!E14-4</f>
        <v>REALITE 2021</v>
      </c>
      <c r="F5" s="91" t="str">
        <f>"REALITE "&amp;TAB00!E14-3</f>
        <v>REALITE 2022</v>
      </c>
      <c r="G5" s="91" t="str">
        <f>"REALITE "&amp;TAB00!E14-2</f>
        <v>REALITE 2023</v>
      </c>
      <c r="H5" s="91" t="str">
        <f>"REALITE "&amp;TAB00!E14-1</f>
        <v>REALITE 2024</v>
      </c>
      <c r="I5" s="91" t="str">
        <f>"BUDGET "&amp;TAB00!E14</f>
        <v>BUDGET 2025</v>
      </c>
      <c r="J5" s="91" t="str">
        <f>"REALITE "&amp;TAB00!E14</f>
        <v>REALITE 2025</v>
      </c>
      <c r="K5" s="27" t="str">
        <f>"ECART "&amp;I5&amp;" - "&amp;J5</f>
        <v>ECART BUDGET 2025 - REALITE 2025</v>
      </c>
    </row>
    <row r="6" spans="1:11" x14ac:dyDescent="0.3">
      <c r="A6" s="2" t="s">
        <v>430</v>
      </c>
      <c r="B6" s="87"/>
      <c r="C6" s="573"/>
      <c r="D6" s="55" t="s">
        <v>348</v>
      </c>
      <c r="E6" s="87"/>
      <c r="F6" s="87"/>
      <c r="G6" s="87"/>
      <c r="H6" s="87"/>
      <c r="I6" s="87"/>
      <c r="J6" s="87"/>
      <c r="K6" s="108">
        <f>I6-J6</f>
        <v>0</v>
      </c>
    </row>
    <row r="7" spans="1:11" x14ac:dyDescent="0.3">
      <c r="A7" s="2" t="s">
        <v>431</v>
      </c>
      <c r="B7" s="87"/>
      <c r="C7" s="573"/>
      <c r="D7" s="55" t="s">
        <v>349</v>
      </c>
      <c r="E7" s="87"/>
      <c r="F7" s="87"/>
      <c r="G7" s="87"/>
      <c r="H7" s="87"/>
      <c r="I7" s="87"/>
      <c r="J7" s="87"/>
      <c r="K7" s="108">
        <f>I7-J7</f>
        <v>0</v>
      </c>
    </row>
    <row r="8" spans="1:11" x14ac:dyDescent="0.3">
      <c r="A8" s="2" t="s">
        <v>432</v>
      </c>
      <c r="B8" s="87"/>
      <c r="C8" s="573"/>
      <c r="D8" s="55" t="s">
        <v>696</v>
      </c>
      <c r="E8" s="87"/>
      <c r="F8" s="87"/>
      <c r="G8" s="87"/>
      <c r="H8" s="87"/>
      <c r="I8" s="87"/>
      <c r="J8" s="87"/>
      <c r="K8" s="108">
        <f t="shared" ref="K8:K10" si="0">I8-J8</f>
        <v>0</v>
      </c>
    </row>
    <row r="9" spans="1:11" x14ac:dyDescent="0.3">
      <c r="A9" s="2" t="s">
        <v>433</v>
      </c>
      <c r="B9" s="87"/>
      <c r="C9" s="573"/>
      <c r="D9" s="55" t="s">
        <v>697</v>
      </c>
      <c r="E9" s="87"/>
      <c r="F9" s="87"/>
      <c r="G9" s="87"/>
      <c r="H9" s="87"/>
      <c r="I9" s="87"/>
      <c r="J9" s="87"/>
      <c r="K9" s="108">
        <f t="shared" si="0"/>
        <v>0</v>
      </c>
    </row>
    <row r="10" spans="1:11" x14ac:dyDescent="0.3">
      <c r="A10" s="2" t="s">
        <v>434</v>
      </c>
      <c r="B10" s="87"/>
      <c r="C10" s="573"/>
      <c r="D10" s="55" t="s">
        <v>698</v>
      </c>
      <c r="E10" s="87"/>
      <c r="F10" s="87"/>
      <c r="G10" s="87"/>
      <c r="H10" s="87"/>
      <c r="I10" s="87"/>
      <c r="J10" s="87"/>
      <c r="K10" s="108">
        <f t="shared" si="0"/>
        <v>0</v>
      </c>
    </row>
    <row r="11" spans="1:11" x14ac:dyDescent="0.3">
      <c r="A11" s="2" t="s">
        <v>435</v>
      </c>
      <c r="B11" s="87"/>
      <c r="C11" s="573"/>
      <c r="D11" s="113" t="s">
        <v>671</v>
      </c>
      <c r="E11" s="114">
        <f>SUM(E7:E10)</f>
        <v>0</v>
      </c>
      <c r="F11" s="114">
        <f t="shared" ref="F11:J11" si="1">SUM(F7:F10)</f>
        <v>0</v>
      </c>
      <c r="G11" s="114">
        <f t="shared" si="1"/>
        <v>0</v>
      </c>
      <c r="H11" s="114">
        <f t="shared" si="1"/>
        <v>0</v>
      </c>
      <c r="I11" s="114">
        <f t="shared" si="1"/>
        <v>0</v>
      </c>
      <c r="J11" s="114">
        <f t="shared" si="1"/>
        <v>0</v>
      </c>
      <c r="K11" s="114">
        <f>SUM(K7:K10)</f>
        <v>0</v>
      </c>
    </row>
    <row r="12" spans="1:11" x14ac:dyDescent="0.3">
      <c r="A12" s="2" t="s">
        <v>436</v>
      </c>
      <c r="B12" s="87"/>
      <c r="C12" s="573"/>
      <c r="D12" s="573"/>
      <c r="E12" s="573"/>
      <c r="F12" s="573"/>
      <c r="G12" s="573"/>
      <c r="H12" s="84"/>
    </row>
    <row r="13" spans="1:11" x14ac:dyDescent="0.3">
      <c r="A13" s="2" t="s">
        <v>437</v>
      </c>
      <c r="B13" s="87"/>
      <c r="C13" s="573"/>
      <c r="D13" s="573"/>
      <c r="E13" s="573"/>
      <c r="F13" s="573"/>
      <c r="G13" s="573"/>
      <c r="H13" s="84"/>
    </row>
    <row r="14" spans="1:11" x14ac:dyDescent="0.3">
      <c r="A14" s="2" t="s">
        <v>438</v>
      </c>
      <c r="B14" s="87"/>
      <c r="C14" s="573"/>
      <c r="D14" s="573"/>
      <c r="E14" s="573"/>
      <c r="F14" s="573"/>
      <c r="G14" s="573"/>
      <c r="H14" s="84"/>
    </row>
    <row r="15" spans="1:11" x14ac:dyDescent="0.3">
      <c r="A15" s="2" t="s">
        <v>439</v>
      </c>
      <c r="B15" s="87"/>
      <c r="C15" s="573"/>
      <c r="D15" s="573"/>
      <c r="E15" s="573"/>
      <c r="F15" s="573"/>
      <c r="G15" s="573"/>
      <c r="H15" s="84"/>
    </row>
    <row r="16" spans="1:11" x14ac:dyDescent="0.3">
      <c r="A16" s="2" t="s">
        <v>440</v>
      </c>
      <c r="B16" s="87"/>
      <c r="C16" s="573"/>
      <c r="D16" s="573"/>
      <c r="E16" s="573"/>
      <c r="F16" s="573"/>
      <c r="G16" s="573"/>
      <c r="H16" s="84"/>
    </row>
    <row r="17" spans="1:8" x14ac:dyDescent="0.3">
      <c r="A17" s="2" t="s">
        <v>441</v>
      </c>
      <c r="B17" s="87"/>
      <c r="C17" s="573"/>
      <c r="D17" s="573"/>
      <c r="E17" s="573"/>
      <c r="F17" s="573"/>
      <c r="G17" s="573"/>
      <c r="H17" s="84"/>
    </row>
    <row r="18" spans="1:8" x14ac:dyDescent="0.3">
      <c r="A18" s="2" t="s">
        <v>442</v>
      </c>
      <c r="B18" s="87"/>
      <c r="C18" s="573"/>
      <c r="D18" s="573"/>
      <c r="E18" s="573"/>
      <c r="F18" s="573"/>
      <c r="G18" s="573"/>
      <c r="H18" s="84"/>
    </row>
    <row r="19" spans="1:8" x14ac:dyDescent="0.3">
      <c r="A19" s="2" t="s">
        <v>443</v>
      </c>
      <c r="B19" s="87"/>
      <c r="C19" s="573"/>
      <c r="D19" s="573"/>
      <c r="E19" s="573"/>
      <c r="F19" s="573"/>
      <c r="G19" s="573"/>
      <c r="H19" s="84"/>
    </row>
    <row r="20" spans="1:8" x14ac:dyDescent="0.3">
      <c r="A20" s="2" t="s">
        <v>444</v>
      </c>
      <c r="B20" s="87"/>
      <c r="C20" s="573"/>
      <c r="D20" s="573"/>
      <c r="E20" s="573"/>
      <c r="F20" s="573"/>
      <c r="G20" s="573"/>
      <c r="H20" s="84"/>
    </row>
    <row r="21" spans="1:8" x14ac:dyDescent="0.3">
      <c r="A21" s="2" t="s">
        <v>445</v>
      </c>
      <c r="B21" s="87"/>
      <c r="C21" s="573"/>
      <c r="D21" s="573"/>
      <c r="E21" s="573"/>
      <c r="F21" s="573"/>
      <c r="G21" s="573"/>
      <c r="H21" s="84"/>
    </row>
    <row r="22" spans="1:8" x14ac:dyDescent="0.3">
      <c r="A22" s="2" t="s">
        <v>446</v>
      </c>
      <c r="B22" s="87"/>
      <c r="C22" s="573"/>
      <c r="D22" s="573"/>
      <c r="E22" s="573"/>
      <c r="F22" s="573"/>
      <c r="G22" s="573"/>
      <c r="H22" s="84"/>
    </row>
    <row r="23" spans="1:8" x14ac:dyDescent="0.3">
      <c r="A23" s="2" t="s">
        <v>447</v>
      </c>
      <c r="B23" s="87"/>
      <c r="C23" s="573"/>
      <c r="D23" s="573"/>
      <c r="E23" s="573"/>
      <c r="F23" s="573"/>
      <c r="G23" s="573"/>
      <c r="H23" s="84"/>
    </row>
    <row r="24" spans="1:8" x14ac:dyDescent="0.3">
      <c r="A24" s="2" t="s">
        <v>448</v>
      </c>
      <c r="B24" s="87"/>
      <c r="C24" s="573"/>
      <c r="D24" s="573"/>
      <c r="E24" s="573"/>
      <c r="F24" s="573"/>
      <c r="G24" s="573"/>
      <c r="H24" s="84"/>
    </row>
    <row r="25" spans="1:8" x14ac:dyDescent="0.3">
      <c r="A25" s="2" t="s">
        <v>449</v>
      </c>
      <c r="B25" s="87"/>
      <c r="C25" s="573"/>
      <c r="D25" s="573"/>
      <c r="E25" s="573"/>
      <c r="F25" s="573"/>
      <c r="G25" s="573"/>
      <c r="H25" s="84"/>
    </row>
    <row r="26" spans="1:8" x14ac:dyDescent="0.3">
      <c r="A26" s="2" t="s">
        <v>450</v>
      </c>
      <c r="B26" s="87"/>
      <c r="C26" s="573"/>
      <c r="D26" s="573"/>
      <c r="E26" s="573"/>
      <c r="F26" s="573"/>
      <c r="G26" s="573"/>
      <c r="H26" s="84"/>
    </row>
    <row r="27" spans="1:8" x14ac:dyDescent="0.3">
      <c r="A27" s="2" t="s">
        <v>451</v>
      </c>
      <c r="B27" s="87"/>
      <c r="C27" s="573"/>
      <c r="D27" s="573"/>
      <c r="E27" s="573"/>
      <c r="F27" s="573"/>
      <c r="G27" s="573"/>
      <c r="H27" s="84"/>
    </row>
    <row r="28" spans="1:8" x14ac:dyDescent="0.3">
      <c r="A28" s="172" t="s">
        <v>14</v>
      </c>
      <c r="B28" s="571">
        <v>0</v>
      </c>
      <c r="C28" s="574"/>
      <c r="D28" s="574"/>
      <c r="E28" s="574"/>
      <c r="F28" s="574"/>
      <c r="G28" s="574"/>
      <c r="H28" s="574"/>
    </row>
    <row r="29" spans="1:8" x14ac:dyDescent="0.3">
      <c r="A29" s="8"/>
      <c r="B29" s="9"/>
      <c r="C29" s="8"/>
      <c r="D29" s="8"/>
      <c r="E29" s="4"/>
      <c r="F29" s="4"/>
      <c r="G29" s="4"/>
    </row>
  </sheetData>
  <mergeCells count="1">
    <mergeCell ref="A3:K3"/>
  </mergeCells>
  <hyperlinks>
    <hyperlink ref="A1" location="TAB00!A1" display="Retour page de garde" xr:uid="{00000000-0004-0000-1800-000000000000}"/>
  </hyperlinks>
  <pageMargins left="0.7" right="0.7" top="0.75" bottom="0.75" header="0.3" footer="0.3"/>
  <pageSetup paperSize="9" scale="7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12" id="{35266E91-DBD1-4EFB-A2CF-349DE10C9DBB}">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1" id="{CDCE45E7-664B-4861-9048-374274C8A72D}">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B8ED3-2770-4764-B393-79427410CE9D}">
  <sheetPr published="0"/>
  <dimension ref="A1:H19"/>
  <sheetViews>
    <sheetView workbookViewId="0"/>
  </sheetViews>
  <sheetFormatPr baseColWidth="10" defaultColWidth="9.1640625" defaultRowHeight="13.5" x14ac:dyDescent="0.3"/>
  <cols>
    <col min="1" max="1" width="23.6640625" style="199" customWidth="1"/>
    <col min="2" max="2" width="33.5" style="199" customWidth="1"/>
    <col min="3" max="7" width="16.6640625" style="199" customWidth="1"/>
    <col min="8" max="8" width="22.5" style="199" customWidth="1"/>
    <col min="9" max="16384" width="9.1640625" style="199"/>
  </cols>
  <sheetData>
    <row r="1" spans="1:8" s="11" customFormat="1" ht="15" x14ac:dyDescent="0.3">
      <c r="A1" s="310" t="s">
        <v>33</v>
      </c>
    </row>
    <row r="2" spans="1:8" x14ac:dyDescent="0.3">
      <c r="A2" s="295"/>
      <c r="B2" s="295"/>
      <c r="C2" s="11"/>
      <c r="D2" s="11"/>
    </row>
    <row r="3" spans="1:8" s="681" customFormat="1" ht="21" x14ac:dyDescent="0.3">
      <c r="A3" s="809" t="str">
        <f>TAB00!B89&amp;" : "&amp;TAB00!C89</f>
        <v>TAB5.9 : Montants définitivement non recouvrés par le GRD à la suite d’une faillite ou d’une réorganisation judiciaire d’un fournisseur</v>
      </c>
      <c r="B3" s="809"/>
      <c r="C3" s="809"/>
      <c r="D3" s="809"/>
      <c r="E3" s="809"/>
      <c r="F3" s="809"/>
      <c r="G3" s="809"/>
      <c r="H3" s="809"/>
    </row>
    <row r="4" spans="1:8" s="11" customFormat="1" ht="31.9" customHeight="1" x14ac:dyDescent="0.3">
      <c r="A4" s="682"/>
      <c r="B4" s="683"/>
      <c r="C4" s="684">
        <v>2025</v>
      </c>
      <c r="D4" s="684">
        <v>2026</v>
      </c>
      <c r="E4" s="684">
        <v>2027</v>
      </c>
      <c r="F4" s="684">
        <v>2028</v>
      </c>
      <c r="G4" s="684">
        <v>2029</v>
      </c>
    </row>
    <row r="5" spans="1:8" s="11" customFormat="1" ht="27" x14ac:dyDescent="0.3">
      <c r="A5" s="79" t="s">
        <v>1218</v>
      </c>
      <c r="B5" s="79" t="s">
        <v>1219</v>
      </c>
      <c r="C5" s="106" t="str">
        <f>"REALITE "&amp;TAB00!$E$14-4</f>
        <v>REALITE 2021</v>
      </c>
      <c r="D5" s="106" t="str">
        <f>"REALITE "&amp;TAB00!$E$14-3</f>
        <v>REALITE 2022</v>
      </c>
      <c r="E5" s="106" t="str">
        <f>"REALITE "&amp;TAB00!$E$14-2</f>
        <v>REALITE 2023</v>
      </c>
      <c r="F5" s="106" t="str">
        <f>"REALITE "&amp;TAB00!$E$14-1</f>
        <v>REALITE 2024</v>
      </c>
      <c r="G5" s="106" t="str">
        <f>"REALITE "&amp;TAB00!$E$14</f>
        <v>REALITE 2025</v>
      </c>
      <c r="H5" s="118" t="s">
        <v>1220</v>
      </c>
    </row>
    <row r="6" spans="1:8" x14ac:dyDescent="0.3">
      <c r="A6" s="685" t="s">
        <v>29</v>
      </c>
      <c r="B6" s="408" t="s">
        <v>1221</v>
      </c>
      <c r="C6" s="686"/>
      <c r="D6" s="686"/>
      <c r="E6" s="686"/>
      <c r="F6" s="686"/>
      <c r="G6" s="686"/>
      <c r="H6" s="131">
        <v>0</v>
      </c>
    </row>
    <row r="7" spans="1:8" x14ac:dyDescent="0.3">
      <c r="A7" s="685" t="s">
        <v>62</v>
      </c>
      <c r="B7" s="408" t="s">
        <v>1221</v>
      </c>
      <c r="C7" s="686"/>
      <c r="D7" s="686"/>
      <c r="E7" s="686"/>
      <c r="F7" s="686"/>
      <c r="G7" s="686"/>
      <c r="H7" s="131">
        <v>0</v>
      </c>
    </row>
    <row r="8" spans="1:8" x14ac:dyDescent="0.3">
      <c r="A8" s="685" t="s">
        <v>63</v>
      </c>
      <c r="B8" s="408" t="s">
        <v>1221</v>
      </c>
      <c r="C8" s="686"/>
      <c r="D8" s="686"/>
      <c r="E8" s="686"/>
      <c r="F8" s="686"/>
      <c r="G8" s="686"/>
      <c r="H8" s="131">
        <v>0</v>
      </c>
    </row>
    <row r="9" spans="1:8" x14ac:dyDescent="0.3">
      <c r="A9" s="685" t="s">
        <v>64</v>
      </c>
      <c r="B9" s="408" t="s">
        <v>1221</v>
      </c>
      <c r="C9" s="686"/>
      <c r="D9" s="686"/>
      <c r="E9" s="686"/>
      <c r="F9" s="686"/>
      <c r="G9" s="686"/>
      <c r="H9" s="131">
        <v>0</v>
      </c>
    </row>
    <row r="10" spans="1:8" x14ac:dyDescent="0.3">
      <c r="A10" s="685" t="s">
        <v>65</v>
      </c>
      <c r="B10" s="408" t="s">
        <v>1221</v>
      </c>
      <c r="C10" s="686"/>
      <c r="D10" s="686"/>
      <c r="E10" s="686"/>
      <c r="F10" s="686"/>
      <c r="G10" s="686"/>
      <c r="H10" s="131">
        <v>0</v>
      </c>
    </row>
    <row r="11" spans="1:8" x14ac:dyDescent="0.3">
      <c r="A11" s="685" t="s">
        <v>238</v>
      </c>
      <c r="B11" s="408" t="s">
        <v>1221</v>
      </c>
      <c r="C11" s="686"/>
      <c r="D11" s="686"/>
      <c r="E11" s="686"/>
      <c r="F11" s="686"/>
      <c r="G11" s="686"/>
      <c r="H11" s="131">
        <v>0</v>
      </c>
    </row>
    <row r="12" spans="1:8" x14ac:dyDescent="0.3">
      <c r="A12" s="685" t="s">
        <v>239</v>
      </c>
      <c r="B12" s="408" t="s">
        <v>1221</v>
      </c>
      <c r="C12" s="686"/>
      <c r="D12" s="686"/>
      <c r="E12" s="686"/>
      <c r="F12" s="686"/>
      <c r="G12" s="686"/>
      <c r="H12" s="131">
        <v>0</v>
      </c>
    </row>
    <row r="13" spans="1:8" x14ac:dyDescent="0.3">
      <c r="A13" s="685" t="s">
        <v>240</v>
      </c>
      <c r="B13" s="408" t="s">
        <v>1221</v>
      </c>
      <c r="C13" s="686"/>
      <c r="D13" s="686"/>
      <c r="E13" s="686"/>
      <c r="F13" s="686"/>
      <c r="G13" s="686"/>
      <c r="H13" s="131">
        <v>0</v>
      </c>
    </row>
    <row r="14" spans="1:8" x14ac:dyDescent="0.3">
      <c r="A14" s="685" t="s">
        <v>241</v>
      </c>
      <c r="B14" s="408" t="s">
        <v>1221</v>
      </c>
      <c r="C14" s="686"/>
      <c r="D14" s="686"/>
      <c r="E14" s="686"/>
      <c r="F14" s="686"/>
      <c r="G14" s="686"/>
      <c r="H14" s="131">
        <v>0</v>
      </c>
    </row>
    <row r="15" spans="1:8" x14ac:dyDescent="0.3">
      <c r="A15" s="685" t="s">
        <v>242</v>
      </c>
      <c r="B15" s="408" t="s">
        <v>1221</v>
      </c>
      <c r="C15" s="687"/>
      <c r="D15" s="687"/>
      <c r="E15" s="687"/>
      <c r="F15" s="687"/>
      <c r="G15" s="687"/>
      <c r="H15" s="131">
        <v>0</v>
      </c>
    </row>
    <row r="16" spans="1:8" x14ac:dyDescent="0.3">
      <c r="B16" s="688" t="s">
        <v>14</v>
      </c>
      <c r="C16" s="689">
        <f>SUM(C6:C15)</f>
        <v>0</v>
      </c>
      <c r="D16" s="689">
        <f>SUM(D6:D15)</f>
        <v>0</v>
      </c>
      <c r="E16" s="689">
        <f>SUM(E6:E15)</f>
        <v>0</v>
      </c>
      <c r="F16" s="689">
        <f>SUM(F6:F15)</f>
        <v>0</v>
      </c>
      <c r="G16" s="690">
        <f>SUM(G6:G15)</f>
        <v>0</v>
      </c>
      <c r="H16" s="691">
        <f>+SUM(H6:H15)</f>
        <v>0</v>
      </c>
    </row>
    <row r="19" spans="7:7" x14ac:dyDescent="0.3">
      <c r="G19" s="11"/>
    </row>
  </sheetData>
  <mergeCells count="1">
    <mergeCell ref="A3:H3"/>
  </mergeCells>
  <hyperlinks>
    <hyperlink ref="A1" location="TAB00!A1" display="Retour page de garde" xr:uid="{509FB5FA-8569-4D76-9EB7-0F8D08165DE2}"/>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H137"/>
  <sheetViews>
    <sheetView zoomScaleNormal="100" workbookViewId="0">
      <selection activeCell="A8" sqref="A8"/>
    </sheetView>
  </sheetViews>
  <sheetFormatPr baseColWidth="10" defaultColWidth="9.1640625" defaultRowHeight="13.5" x14ac:dyDescent="0.3"/>
  <cols>
    <col min="1" max="1" width="65.6640625" style="6" customWidth="1"/>
    <col min="2" max="2" width="16.6640625" style="32" customWidth="1"/>
    <col min="3" max="4" width="16.6640625" style="6" customWidth="1"/>
    <col min="5" max="5" width="16.6640625" style="7" customWidth="1"/>
    <col min="6" max="6" width="16.6640625" style="2" customWidth="1"/>
    <col min="7" max="7" width="9.1640625" style="85"/>
    <col min="8" max="16384" width="9.1640625" style="2"/>
  </cols>
  <sheetData>
    <row r="1" spans="1:8" s="7" customFormat="1" ht="15" x14ac:dyDescent="0.3">
      <c r="A1" s="78" t="s">
        <v>33</v>
      </c>
    </row>
    <row r="3" spans="1:8" ht="21" x14ac:dyDescent="0.35">
      <c r="A3" s="732" t="str">
        <f>TAB00!B90&amp;" : "&amp;TAB00!C90</f>
        <v>TAB6 : Synthèse des écarts de l'année N relatifs aux charges et produits non-contrôlables - OSP</v>
      </c>
      <c r="B3" s="732"/>
      <c r="C3" s="732"/>
      <c r="D3" s="732"/>
      <c r="E3" s="732"/>
      <c r="F3" s="732"/>
      <c r="G3" s="732"/>
    </row>
    <row r="6" spans="1:8" s="74" customFormat="1" ht="27" x14ac:dyDescent="0.3">
      <c r="A6" s="6"/>
      <c r="B6" s="72" t="str">
        <f>"BUDGET "&amp;TAB00!E14</f>
        <v>BUDGET 2025</v>
      </c>
      <c r="C6" s="72" t="str">
        <f>"REALITE "&amp;TAB00!E14</f>
        <v>REALITE 2025</v>
      </c>
      <c r="D6" s="72" t="s">
        <v>7</v>
      </c>
      <c r="E6" s="73" t="s">
        <v>8</v>
      </c>
      <c r="F6" s="72" t="s">
        <v>9</v>
      </c>
      <c r="G6" s="72" t="s">
        <v>610</v>
      </c>
    </row>
    <row r="7" spans="1:8" s="44" customFormat="1" ht="40.5" x14ac:dyDescent="0.3">
      <c r="A7" s="206" t="s">
        <v>484</v>
      </c>
      <c r="B7" s="158">
        <f>'TAB6.1'!F8</f>
        <v>0</v>
      </c>
      <c r="C7" s="158">
        <f>'TAB6.1'!G8</f>
        <v>0</v>
      </c>
      <c r="D7" s="159">
        <f t="shared" ref="D7:D11" si="0">B7-C7</f>
        <v>0</v>
      </c>
      <c r="E7" s="158">
        <f>'TAB6.1'!B18</f>
        <v>0</v>
      </c>
      <c r="F7" s="161">
        <f>'TAB6.1'!B19</f>
        <v>0</v>
      </c>
      <c r="G7" s="380" t="s">
        <v>416</v>
      </c>
      <c r="H7" s="74"/>
    </row>
    <row r="8" spans="1:8" s="44" customFormat="1" ht="15" x14ac:dyDescent="0.3">
      <c r="A8" s="206" t="s">
        <v>485</v>
      </c>
      <c r="B8" s="158">
        <f>'TAB6.2'!F8</f>
        <v>0</v>
      </c>
      <c r="C8" s="158">
        <f>'TAB6.2'!G8</f>
        <v>0</v>
      </c>
      <c r="D8" s="159">
        <f t="shared" si="0"/>
        <v>0</v>
      </c>
      <c r="E8" s="158">
        <f>D8</f>
        <v>0</v>
      </c>
      <c r="F8" s="162"/>
      <c r="G8" s="380" t="s">
        <v>417</v>
      </c>
      <c r="H8" s="74"/>
    </row>
    <row r="9" spans="1:8" s="44" customFormat="1" ht="40.5" x14ac:dyDescent="0.3">
      <c r="A9" s="207" t="s">
        <v>486</v>
      </c>
      <c r="B9" s="158">
        <f>SUM('TAB6.4'!F7,'TAB6.4'!F16,'TAB6.4'!F10,'TAB6.4'!F19,'TAB6.4'!F25)</f>
        <v>0</v>
      </c>
      <c r="C9" s="158">
        <f>SUM('TAB6.4'!G7,'TAB6.4'!G16,'TAB6.4'!G10,'TAB6.4'!G19,'TAB6.4'!G25)</f>
        <v>0</v>
      </c>
      <c r="D9" s="159">
        <f>B9-C9</f>
        <v>0</v>
      </c>
      <c r="E9" s="158">
        <f>D9</f>
        <v>0</v>
      </c>
      <c r="F9" s="162"/>
      <c r="G9" s="380" t="s">
        <v>419</v>
      </c>
      <c r="H9" s="74"/>
    </row>
    <row r="10" spans="1:8" s="44" customFormat="1" ht="40.5" x14ac:dyDescent="0.3">
      <c r="A10" s="206" t="s">
        <v>1240</v>
      </c>
      <c r="B10" s="158">
        <f>'TAB5.3'!F14</f>
        <v>0</v>
      </c>
      <c r="C10" s="158">
        <f>'TAB5.3'!G14</f>
        <v>0</v>
      </c>
      <c r="D10" s="159">
        <f t="shared" ref="D10" si="1">B10-C10</f>
        <v>0</v>
      </c>
      <c r="E10" s="158">
        <f>D10</f>
        <v>0</v>
      </c>
      <c r="F10" s="162"/>
      <c r="G10" s="380" t="s">
        <v>388</v>
      </c>
      <c r="H10" s="74"/>
    </row>
    <row r="11" spans="1:8" s="44" customFormat="1" ht="15" x14ac:dyDescent="0.3">
      <c r="A11" s="207" t="s">
        <v>487</v>
      </c>
      <c r="B11" s="158">
        <f>'TAB6.5'!F6</f>
        <v>0</v>
      </c>
      <c r="C11" s="158">
        <f>'TAB6.5'!G6</f>
        <v>0</v>
      </c>
      <c r="D11" s="159">
        <f t="shared" si="0"/>
        <v>0</v>
      </c>
      <c r="E11" s="158">
        <f>D11</f>
        <v>0</v>
      </c>
      <c r="F11" s="162"/>
      <c r="G11" s="380" t="s">
        <v>420</v>
      </c>
      <c r="H11" s="74"/>
    </row>
    <row r="12" spans="1:8" s="155" customFormat="1" x14ac:dyDescent="0.3">
      <c r="A12" s="156" t="s">
        <v>14</v>
      </c>
      <c r="B12" s="52">
        <f>SUM(B7:B11)</f>
        <v>0</v>
      </c>
      <c r="C12" s="52">
        <f>SUM(C7:C11)</f>
        <v>0</v>
      </c>
      <c r="D12" s="52">
        <f>SUM(D7:D11)</f>
        <v>0</v>
      </c>
      <c r="E12" s="52">
        <f>SUM(E7:E11)</f>
        <v>0</v>
      </c>
      <c r="F12" s="52">
        <f>SUM(F7:F11)</f>
        <v>0</v>
      </c>
      <c r="G12" s="154"/>
    </row>
    <row r="13" spans="1:8" s="44" customFormat="1" x14ac:dyDescent="0.3">
      <c r="A13" s="47"/>
      <c r="B13" s="158"/>
      <c r="C13" s="159"/>
      <c r="D13" s="159"/>
      <c r="E13" s="158"/>
      <c r="F13" s="160"/>
      <c r="G13" s="110"/>
    </row>
    <row r="14" spans="1:8" s="44" customFormat="1" x14ac:dyDescent="0.3">
      <c r="A14" s="6"/>
      <c r="B14" s="38"/>
      <c r="C14" s="39"/>
      <c r="D14" s="39"/>
      <c r="E14" s="38"/>
      <c r="F14" s="48"/>
      <c r="G14" s="110"/>
    </row>
    <row r="15" spans="1:8" s="44" customFormat="1" x14ac:dyDescent="0.3">
      <c r="A15" s="6"/>
      <c r="B15" s="38"/>
      <c r="C15" s="39"/>
      <c r="D15" s="39"/>
      <c r="E15" s="38"/>
      <c r="F15" s="48"/>
      <c r="G15" s="110"/>
    </row>
    <row r="16" spans="1:8" s="44" customFormat="1" x14ac:dyDescent="0.3">
      <c r="A16" s="6"/>
      <c r="B16" s="38"/>
      <c r="C16" s="39"/>
      <c r="D16" s="39"/>
      <c r="E16" s="38"/>
      <c r="F16" s="48"/>
      <c r="G16" s="110"/>
    </row>
    <row r="17" spans="1:7" s="44" customFormat="1" x14ac:dyDescent="0.3">
      <c r="A17" s="6"/>
      <c r="B17" s="38"/>
      <c r="C17" s="39"/>
      <c r="D17" s="39"/>
      <c r="E17" s="38"/>
      <c r="F17" s="48"/>
      <c r="G17" s="110"/>
    </row>
    <row r="18" spans="1:7" s="44" customFormat="1" x14ac:dyDescent="0.3">
      <c r="A18" s="6"/>
      <c r="B18" s="38"/>
      <c r="C18" s="39"/>
      <c r="D18" s="39"/>
      <c r="E18" s="38"/>
      <c r="F18" s="48"/>
      <c r="G18" s="110"/>
    </row>
    <row r="19" spans="1:7" s="44" customFormat="1" x14ac:dyDescent="0.3">
      <c r="A19" s="6"/>
      <c r="B19" s="38"/>
      <c r="C19" s="39"/>
      <c r="D19" s="39"/>
      <c r="E19" s="38"/>
      <c r="F19" s="48"/>
      <c r="G19" s="110"/>
    </row>
    <row r="20" spans="1:7" s="44" customFormat="1" x14ac:dyDescent="0.3">
      <c r="A20" s="6"/>
      <c r="B20" s="38"/>
      <c r="C20" s="39"/>
      <c r="D20" s="39"/>
      <c r="E20" s="38"/>
      <c r="F20" s="48"/>
      <c r="G20" s="110"/>
    </row>
    <row r="21" spans="1:7" s="44" customFormat="1" x14ac:dyDescent="0.3">
      <c r="A21" s="6"/>
      <c r="B21" s="38"/>
      <c r="C21" s="39"/>
      <c r="D21" s="39"/>
      <c r="E21" s="38"/>
      <c r="F21" s="48"/>
      <c r="G21" s="110"/>
    </row>
    <row r="22" spans="1:7" s="44" customFormat="1" x14ac:dyDescent="0.3">
      <c r="A22" s="6"/>
      <c r="B22" s="38"/>
      <c r="C22" s="39"/>
      <c r="D22" s="39"/>
      <c r="E22" s="38"/>
      <c r="F22" s="48"/>
      <c r="G22" s="110"/>
    </row>
    <row r="23" spans="1:7" s="44" customFormat="1" x14ac:dyDescent="0.3">
      <c r="A23" s="6"/>
      <c r="B23" s="38"/>
      <c r="C23" s="39"/>
      <c r="D23" s="39"/>
      <c r="E23" s="38"/>
      <c r="F23" s="48"/>
      <c r="G23" s="110"/>
    </row>
    <row r="24" spans="1:7" s="44" customFormat="1" x14ac:dyDescent="0.3">
      <c r="A24" s="6"/>
      <c r="B24" s="38"/>
      <c r="C24" s="39"/>
      <c r="D24" s="39"/>
      <c r="E24" s="38"/>
      <c r="F24" s="48"/>
      <c r="G24" s="110"/>
    </row>
    <row r="25" spans="1:7" s="44" customFormat="1" x14ac:dyDescent="0.3">
      <c r="A25" s="6"/>
      <c r="B25" s="38"/>
      <c r="C25" s="39"/>
      <c r="D25" s="39"/>
      <c r="E25" s="38"/>
      <c r="F25" s="48"/>
      <c r="G25" s="110"/>
    </row>
    <row r="26" spans="1:7" s="44" customFormat="1" x14ac:dyDescent="0.3">
      <c r="A26" s="6"/>
      <c r="B26" s="38"/>
      <c r="C26" s="39"/>
      <c r="D26" s="39"/>
      <c r="E26" s="38"/>
      <c r="F26" s="48"/>
      <c r="G26" s="110"/>
    </row>
    <row r="27" spans="1:7" s="44" customFormat="1" x14ac:dyDescent="0.3">
      <c r="A27" s="6"/>
      <c r="B27" s="38"/>
      <c r="C27" s="39"/>
      <c r="D27" s="39"/>
      <c r="E27" s="38"/>
      <c r="F27" s="48"/>
      <c r="G27" s="110"/>
    </row>
    <row r="28" spans="1:7" s="44" customFormat="1" x14ac:dyDescent="0.3">
      <c r="A28" s="6"/>
      <c r="B28" s="38"/>
      <c r="C28" s="39"/>
      <c r="D28" s="39"/>
      <c r="E28" s="38"/>
      <c r="F28" s="48"/>
      <c r="G28" s="110"/>
    </row>
    <row r="29" spans="1:7" s="44" customFormat="1" x14ac:dyDescent="0.3">
      <c r="A29" s="6"/>
      <c r="B29" s="38"/>
      <c r="C29" s="39"/>
      <c r="D29" s="39"/>
      <c r="E29" s="38"/>
      <c r="F29" s="48"/>
      <c r="G29" s="110"/>
    </row>
    <row r="30" spans="1:7" s="44" customFormat="1" x14ac:dyDescent="0.3">
      <c r="A30" s="6"/>
      <c r="B30" s="38"/>
      <c r="C30" s="39"/>
      <c r="D30" s="39"/>
      <c r="E30" s="38"/>
      <c r="F30" s="48"/>
      <c r="G30" s="110"/>
    </row>
    <row r="31" spans="1:7" s="44" customFormat="1" x14ac:dyDescent="0.3">
      <c r="A31" s="6"/>
      <c r="B31" s="38"/>
      <c r="C31" s="39"/>
      <c r="D31" s="39"/>
      <c r="E31" s="38"/>
      <c r="F31" s="48"/>
      <c r="G31" s="110"/>
    </row>
    <row r="32" spans="1:7" s="44" customFormat="1" x14ac:dyDescent="0.3">
      <c r="A32" s="6"/>
      <c r="B32" s="38"/>
      <c r="C32" s="39"/>
      <c r="D32" s="39"/>
      <c r="E32" s="38"/>
      <c r="F32" s="48"/>
      <c r="G32" s="110"/>
    </row>
    <row r="33" spans="1:7" s="44" customFormat="1" x14ac:dyDescent="0.3">
      <c r="A33" s="6"/>
      <c r="B33" s="38"/>
      <c r="C33" s="39"/>
      <c r="D33" s="39"/>
      <c r="E33" s="38"/>
      <c r="F33" s="48"/>
      <c r="G33" s="110"/>
    </row>
    <row r="34" spans="1:7" s="44" customFormat="1" x14ac:dyDescent="0.3">
      <c r="A34" s="6"/>
      <c r="B34" s="38"/>
      <c r="C34" s="39"/>
      <c r="D34" s="39"/>
      <c r="E34" s="38"/>
      <c r="F34" s="48"/>
      <c r="G34" s="110"/>
    </row>
    <row r="35" spans="1:7" s="44" customFormat="1" x14ac:dyDescent="0.3">
      <c r="A35" s="6"/>
      <c r="B35" s="38"/>
      <c r="C35" s="39"/>
      <c r="D35" s="39"/>
      <c r="E35" s="38"/>
      <c r="F35" s="48"/>
      <c r="G35" s="110"/>
    </row>
    <row r="36" spans="1:7" s="44" customFormat="1" x14ac:dyDescent="0.3">
      <c r="A36" s="6"/>
      <c r="B36" s="38"/>
      <c r="C36" s="39"/>
      <c r="D36" s="39"/>
      <c r="E36" s="38"/>
      <c r="F36" s="48"/>
      <c r="G36" s="110"/>
    </row>
    <row r="37" spans="1:7" s="44" customFormat="1" x14ac:dyDescent="0.3">
      <c r="A37" s="6"/>
      <c r="B37" s="38"/>
      <c r="C37" s="39"/>
      <c r="D37" s="39"/>
      <c r="E37" s="38"/>
      <c r="F37" s="48"/>
      <c r="G37" s="110"/>
    </row>
    <row r="38" spans="1:7" s="44" customFormat="1" x14ac:dyDescent="0.3">
      <c r="A38" s="6"/>
      <c r="B38" s="38"/>
      <c r="C38" s="39"/>
      <c r="D38" s="39"/>
      <c r="E38" s="38"/>
      <c r="F38" s="48"/>
      <c r="G38" s="110"/>
    </row>
    <row r="39" spans="1:7" s="44" customFormat="1" x14ac:dyDescent="0.3">
      <c r="A39" s="6"/>
      <c r="B39" s="38"/>
      <c r="C39" s="39"/>
      <c r="D39" s="39"/>
      <c r="E39" s="38"/>
      <c r="F39" s="48"/>
      <c r="G39" s="110"/>
    </row>
    <row r="40" spans="1:7" s="44" customFormat="1" x14ac:dyDescent="0.3">
      <c r="A40" s="6"/>
      <c r="B40" s="38"/>
      <c r="C40" s="39"/>
      <c r="D40" s="39"/>
      <c r="E40" s="38"/>
      <c r="F40" s="48"/>
      <c r="G40" s="110"/>
    </row>
    <row r="41" spans="1:7" s="44" customFormat="1" x14ac:dyDescent="0.3">
      <c r="A41" s="6"/>
      <c r="B41" s="38"/>
      <c r="C41" s="39"/>
      <c r="D41" s="39"/>
      <c r="E41" s="38"/>
      <c r="F41" s="48"/>
      <c r="G41" s="110"/>
    </row>
    <row r="42" spans="1:7" s="44" customFormat="1" x14ac:dyDescent="0.3">
      <c r="A42" s="6"/>
      <c r="B42" s="38"/>
      <c r="C42" s="39"/>
      <c r="D42" s="39"/>
      <c r="E42" s="38"/>
      <c r="F42" s="48"/>
      <c r="G42" s="110"/>
    </row>
    <row r="43" spans="1:7" s="44" customFormat="1" x14ac:dyDescent="0.3">
      <c r="A43" s="6"/>
      <c r="B43" s="38"/>
      <c r="C43" s="39"/>
      <c r="D43" s="39"/>
      <c r="E43" s="38"/>
      <c r="F43" s="48"/>
      <c r="G43" s="110"/>
    </row>
    <row r="44" spans="1:7" s="44" customFormat="1" x14ac:dyDescent="0.3">
      <c r="A44" s="6"/>
      <c r="B44" s="38"/>
      <c r="C44" s="39"/>
      <c r="D44" s="39"/>
      <c r="E44" s="38"/>
      <c r="F44" s="48"/>
      <c r="G44" s="110"/>
    </row>
    <row r="45" spans="1:7" s="44" customFormat="1" x14ac:dyDescent="0.3">
      <c r="A45" s="6"/>
      <c r="B45" s="32"/>
      <c r="C45" s="6"/>
      <c r="D45" s="6"/>
      <c r="E45" s="7"/>
      <c r="G45" s="110"/>
    </row>
    <row r="46" spans="1:7" s="44" customFormat="1" x14ac:dyDescent="0.3">
      <c r="A46" s="6"/>
      <c r="B46" s="32"/>
      <c r="C46" s="6"/>
      <c r="D46" s="6"/>
      <c r="E46" s="7"/>
      <c r="G46" s="110"/>
    </row>
    <row r="47" spans="1:7" s="44" customFormat="1" x14ac:dyDescent="0.3">
      <c r="A47" s="6"/>
      <c r="B47" s="32"/>
      <c r="C47" s="6"/>
      <c r="D47" s="6"/>
      <c r="E47" s="7"/>
      <c r="G47" s="110"/>
    </row>
    <row r="48" spans="1:7" s="44" customFormat="1" x14ac:dyDescent="0.3">
      <c r="A48" s="6"/>
      <c r="B48" s="32"/>
      <c r="C48" s="6"/>
      <c r="D48" s="6"/>
      <c r="E48" s="7"/>
      <c r="G48" s="110"/>
    </row>
    <row r="49" spans="1:7" s="44" customFormat="1" x14ac:dyDescent="0.3">
      <c r="A49" s="6"/>
      <c r="B49" s="32"/>
      <c r="C49" s="6"/>
      <c r="D49" s="6"/>
      <c r="E49" s="7"/>
      <c r="G49" s="110"/>
    </row>
    <row r="50" spans="1:7" s="44" customFormat="1" x14ac:dyDescent="0.3">
      <c r="A50" s="6"/>
      <c r="B50" s="32"/>
      <c r="C50" s="6"/>
      <c r="D50" s="6"/>
      <c r="E50" s="7"/>
      <c r="G50" s="110"/>
    </row>
    <row r="51" spans="1:7" s="44" customFormat="1" x14ac:dyDescent="0.3">
      <c r="A51" s="6"/>
      <c r="B51" s="32"/>
      <c r="C51" s="6"/>
      <c r="D51" s="6"/>
      <c r="E51" s="7"/>
      <c r="G51" s="110"/>
    </row>
    <row r="52" spans="1:7" s="44" customFormat="1" x14ac:dyDescent="0.3">
      <c r="A52" s="6"/>
      <c r="B52" s="32"/>
      <c r="C52" s="6"/>
      <c r="D52" s="6"/>
      <c r="E52" s="7"/>
      <c r="G52" s="110"/>
    </row>
    <row r="53" spans="1:7" s="44" customFormat="1" x14ac:dyDescent="0.3">
      <c r="A53" s="6"/>
      <c r="B53" s="32"/>
      <c r="C53" s="6"/>
      <c r="D53" s="6"/>
      <c r="E53" s="7"/>
      <c r="G53" s="110"/>
    </row>
    <row r="54" spans="1:7" s="44" customFormat="1" x14ac:dyDescent="0.3">
      <c r="A54" s="6"/>
      <c r="B54" s="32"/>
      <c r="C54" s="6"/>
      <c r="D54" s="6"/>
      <c r="E54" s="7"/>
      <c r="G54" s="110"/>
    </row>
    <row r="55" spans="1:7" s="44" customFormat="1" x14ac:dyDescent="0.3">
      <c r="A55" s="6"/>
      <c r="B55" s="32"/>
      <c r="C55" s="6"/>
      <c r="D55" s="6"/>
      <c r="E55" s="7"/>
      <c r="G55" s="110"/>
    </row>
    <row r="56" spans="1:7" s="44" customFormat="1" x14ac:dyDescent="0.3">
      <c r="A56" s="6"/>
      <c r="B56" s="32"/>
      <c r="C56" s="6"/>
      <c r="D56" s="6"/>
      <c r="E56" s="7"/>
      <c r="G56" s="110"/>
    </row>
    <row r="57" spans="1:7" s="44" customFormat="1" x14ac:dyDescent="0.3">
      <c r="A57" s="6"/>
      <c r="B57" s="32"/>
      <c r="C57" s="6"/>
      <c r="D57" s="6"/>
      <c r="E57" s="7"/>
      <c r="G57" s="110"/>
    </row>
    <row r="58" spans="1:7" s="44" customFormat="1" x14ac:dyDescent="0.3">
      <c r="A58" s="6"/>
      <c r="B58" s="32"/>
      <c r="C58" s="6"/>
      <c r="D58" s="6"/>
      <c r="E58" s="7"/>
      <c r="G58" s="110"/>
    </row>
    <row r="59" spans="1:7" s="44" customFormat="1" x14ac:dyDescent="0.3">
      <c r="A59" s="6"/>
      <c r="B59" s="32"/>
      <c r="C59" s="6"/>
      <c r="D59" s="6"/>
      <c r="E59" s="7"/>
      <c r="G59" s="110"/>
    </row>
    <row r="60" spans="1:7" s="44" customFormat="1" x14ac:dyDescent="0.3">
      <c r="A60" s="6"/>
      <c r="B60" s="32"/>
      <c r="C60" s="6"/>
      <c r="D60" s="6"/>
      <c r="E60" s="7"/>
      <c r="G60" s="110"/>
    </row>
    <row r="61" spans="1:7" s="44" customFormat="1" x14ac:dyDescent="0.3">
      <c r="A61" s="6"/>
      <c r="B61" s="32"/>
      <c r="C61" s="6"/>
      <c r="D61" s="6"/>
      <c r="E61" s="7"/>
      <c r="G61" s="110"/>
    </row>
    <row r="62" spans="1:7" s="44" customFormat="1" x14ac:dyDescent="0.3">
      <c r="A62" s="6"/>
      <c r="B62" s="32"/>
      <c r="C62" s="6"/>
      <c r="D62" s="6"/>
      <c r="E62" s="7"/>
      <c r="G62" s="110"/>
    </row>
    <row r="63" spans="1:7" s="44" customFormat="1" x14ac:dyDescent="0.3">
      <c r="A63" s="6"/>
      <c r="B63" s="32"/>
      <c r="C63" s="6"/>
      <c r="D63" s="6"/>
      <c r="E63" s="7"/>
      <c r="G63" s="110"/>
    </row>
    <row r="64" spans="1:7" s="44" customFormat="1" x14ac:dyDescent="0.3">
      <c r="A64" s="6"/>
      <c r="B64" s="32"/>
      <c r="C64" s="6"/>
      <c r="D64" s="6"/>
      <c r="E64" s="7"/>
      <c r="G64" s="110"/>
    </row>
    <row r="65" spans="1:7" s="44" customFormat="1" x14ac:dyDescent="0.3">
      <c r="A65" s="6"/>
      <c r="B65" s="32"/>
      <c r="C65" s="6"/>
      <c r="D65" s="6"/>
      <c r="E65" s="7"/>
      <c r="G65" s="110"/>
    </row>
    <row r="66" spans="1:7" s="44" customFormat="1" x14ac:dyDescent="0.3">
      <c r="A66" s="6"/>
      <c r="B66" s="32"/>
      <c r="C66" s="6"/>
      <c r="D66" s="6"/>
      <c r="E66" s="7"/>
      <c r="G66" s="110"/>
    </row>
    <row r="67" spans="1:7" s="44" customFormat="1" x14ac:dyDescent="0.3">
      <c r="A67" s="6"/>
      <c r="B67" s="32"/>
      <c r="C67" s="6"/>
      <c r="D67" s="6"/>
      <c r="E67" s="7"/>
      <c r="G67" s="110"/>
    </row>
    <row r="68" spans="1:7" s="44" customFormat="1" x14ac:dyDescent="0.3">
      <c r="A68" s="6"/>
      <c r="B68" s="32"/>
      <c r="C68" s="6"/>
      <c r="D68" s="6"/>
      <c r="E68" s="7"/>
      <c r="G68" s="110"/>
    </row>
    <row r="69" spans="1:7" s="44" customFormat="1" x14ac:dyDescent="0.3">
      <c r="A69" s="6"/>
      <c r="B69" s="32"/>
      <c r="C69" s="6"/>
      <c r="D69" s="6"/>
      <c r="E69" s="7"/>
      <c r="G69" s="110"/>
    </row>
    <row r="70" spans="1:7" s="44" customFormat="1" x14ac:dyDescent="0.3">
      <c r="A70" s="6"/>
      <c r="B70" s="32"/>
      <c r="C70" s="6"/>
      <c r="D70" s="6"/>
      <c r="E70" s="7"/>
      <c r="G70" s="110"/>
    </row>
    <row r="71" spans="1:7" s="44" customFormat="1" x14ac:dyDescent="0.3">
      <c r="A71" s="6"/>
      <c r="B71" s="32"/>
      <c r="C71" s="6"/>
      <c r="D71" s="6"/>
      <c r="E71" s="7"/>
      <c r="G71" s="110"/>
    </row>
    <row r="72" spans="1:7" s="44" customFormat="1" x14ac:dyDescent="0.3">
      <c r="A72" s="6"/>
      <c r="B72" s="32"/>
      <c r="C72" s="6"/>
      <c r="D72" s="6"/>
      <c r="E72" s="7"/>
      <c r="G72" s="110"/>
    </row>
    <row r="73" spans="1:7" s="44" customFormat="1" x14ac:dyDescent="0.3">
      <c r="A73" s="6"/>
      <c r="B73" s="32"/>
      <c r="C73" s="6"/>
      <c r="D73" s="6"/>
      <c r="E73" s="7"/>
      <c r="G73" s="110"/>
    </row>
    <row r="74" spans="1:7" s="44" customFormat="1" x14ac:dyDescent="0.3">
      <c r="A74" s="6"/>
      <c r="B74" s="32"/>
      <c r="C74" s="6"/>
      <c r="D74" s="6"/>
      <c r="E74" s="7"/>
      <c r="G74" s="110"/>
    </row>
    <row r="75" spans="1:7" s="44" customFormat="1" x14ac:dyDescent="0.3">
      <c r="A75" s="6"/>
      <c r="B75" s="32"/>
      <c r="C75" s="6"/>
      <c r="D75" s="6"/>
      <c r="E75" s="7"/>
      <c r="G75" s="110"/>
    </row>
    <row r="76" spans="1:7" s="44" customFormat="1" x14ac:dyDescent="0.3">
      <c r="A76" s="6"/>
      <c r="B76" s="32"/>
      <c r="C76" s="6"/>
      <c r="D76" s="6"/>
      <c r="E76" s="7"/>
      <c r="G76" s="110"/>
    </row>
    <row r="77" spans="1:7" s="44" customFormat="1" x14ac:dyDescent="0.3">
      <c r="A77" s="6"/>
      <c r="B77" s="32"/>
      <c r="C77" s="6"/>
      <c r="D77" s="6"/>
      <c r="E77" s="7"/>
      <c r="G77" s="110"/>
    </row>
    <row r="78" spans="1:7" s="44" customFormat="1" x14ac:dyDescent="0.3">
      <c r="A78" s="6"/>
      <c r="B78" s="32"/>
      <c r="C78" s="6"/>
      <c r="D78" s="6"/>
      <c r="E78" s="7"/>
      <c r="G78" s="110"/>
    </row>
    <row r="79" spans="1:7" s="44" customFormat="1" x14ac:dyDescent="0.3">
      <c r="A79" s="6"/>
      <c r="B79" s="32"/>
      <c r="C79" s="6"/>
      <c r="D79" s="6"/>
      <c r="E79" s="7"/>
      <c r="G79" s="110"/>
    </row>
    <row r="80" spans="1:7" s="44" customFormat="1" x14ac:dyDescent="0.3">
      <c r="A80" s="6"/>
      <c r="B80" s="32"/>
      <c r="C80" s="6"/>
      <c r="D80" s="6"/>
      <c r="E80" s="7"/>
      <c r="G80" s="110"/>
    </row>
    <row r="81" spans="1:7" s="44" customFormat="1" x14ac:dyDescent="0.3">
      <c r="A81" s="6"/>
      <c r="B81" s="32"/>
      <c r="C81" s="6"/>
      <c r="D81" s="6"/>
      <c r="E81" s="7"/>
      <c r="G81" s="110"/>
    </row>
    <row r="82" spans="1:7" s="44" customFormat="1" x14ac:dyDescent="0.3">
      <c r="A82" s="6"/>
      <c r="B82" s="32"/>
      <c r="C82" s="6"/>
      <c r="D82" s="6"/>
      <c r="E82" s="7"/>
      <c r="G82" s="110"/>
    </row>
    <row r="83" spans="1:7" s="44" customFormat="1" x14ac:dyDescent="0.3">
      <c r="A83" s="6"/>
      <c r="B83" s="32"/>
      <c r="C83" s="6"/>
      <c r="D83" s="6"/>
      <c r="E83" s="7"/>
      <c r="G83" s="110"/>
    </row>
    <row r="84" spans="1:7" s="44" customFormat="1" x14ac:dyDescent="0.3">
      <c r="A84" s="6"/>
      <c r="B84" s="32"/>
      <c r="C84" s="6"/>
      <c r="D84" s="6"/>
      <c r="E84" s="7"/>
      <c r="G84" s="110"/>
    </row>
    <row r="85" spans="1:7" s="44" customFormat="1" x14ac:dyDescent="0.3">
      <c r="A85" s="6"/>
      <c r="B85" s="32"/>
      <c r="C85" s="6"/>
      <c r="D85" s="6"/>
      <c r="E85" s="7"/>
      <c r="G85" s="110"/>
    </row>
    <row r="86" spans="1:7" s="44" customFormat="1" x14ac:dyDescent="0.3">
      <c r="A86" s="6"/>
      <c r="B86" s="32"/>
      <c r="C86" s="6"/>
      <c r="D86" s="6"/>
      <c r="E86" s="7"/>
      <c r="G86" s="110"/>
    </row>
    <row r="87" spans="1:7" s="44" customFormat="1" x14ac:dyDescent="0.3">
      <c r="A87" s="6"/>
      <c r="B87" s="32"/>
      <c r="C87" s="6"/>
      <c r="D87" s="6"/>
      <c r="E87" s="7"/>
      <c r="G87" s="110"/>
    </row>
    <row r="88" spans="1:7" s="44" customFormat="1" x14ac:dyDescent="0.3">
      <c r="A88" s="6"/>
      <c r="B88" s="32"/>
      <c r="C88" s="6"/>
      <c r="D88" s="6"/>
      <c r="E88" s="7"/>
      <c r="G88" s="110"/>
    </row>
    <row r="89" spans="1:7" s="44" customFormat="1" x14ac:dyDescent="0.3">
      <c r="A89" s="6"/>
      <c r="B89" s="32"/>
      <c r="C89" s="6"/>
      <c r="D89" s="6"/>
      <c r="E89" s="7"/>
      <c r="G89" s="110"/>
    </row>
    <row r="90" spans="1:7" s="44" customFormat="1" x14ac:dyDescent="0.3">
      <c r="A90" s="6"/>
      <c r="B90" s="32"/>
      <c r="C90" s="6"/>
      <c r="D90" s="6"/>
      <c r="E90" s="7"/>
      <c r="G90" s="110"/>
    </row>
    <row r="91" spans="1:7" s="44" customFormat="1" x14ac:dyDescent="0.3">
      <c r="A91" s="6"/>
      <c r="B91" s="32"/>
      <c r="C91" s="6"/>
      <c r="D91" s="6"/>
      <c r="E91" s="7"/>
      <c r="G91" s="110"/>
    </row>
    <row r="92" spans="1:7" s="44" customFormat="1" x14ac:dyDescent="0.3">
      <c r="A92" s="6"/>
      <c r="B92" s="32"/>
      <c r="C92" s="6"/>
      <c r="D92" s="6"/>
      <c r="E92" s="7"/>
      <c r="G92" s="110"/>
    </row>
    <row r="93" spans="1:7" s="44" customFormat="1" x14ac:dyDescent="0.3">
      <c r="A93" s="6"/>
      <c r="B93" s="32"/>
      <c r="C93" s="6"/>
      <c r="D93" s="6"/>
      <c r="E93" s="7"/>
      <c r="G93" s="110"/>
    </row>
    <row r="94" spans="1:7" s="44" customFormat="1" x14ac:dyDescent="0.3">
      <c r="A94" s="6"/>
      <c r="B94" s="32"/>
      <c r="C94" s="6"/>
      <c r="D94" s="6"/>
      <c r="E94" s="7"/>
      <c r="G94" s="110"/>
    </row>
    <row r="95" spans="1:7" s="44" customFormat="1" x14ac:dyDescent="0.3">
      <c r="A95" s="6"/>
      <c r="B95" s="32"/>
      <c r="C95" s="6"/>
      <c r="D95" s="6"/>
      <c r="E95" s="7"/>
      <c r="G95" s="110"/>
    </row>
    <row r="96" spans="1:7" s="44" customFormat="1" x14ac:dyDescent="0.3">
      <c r="A96" s="6"/>
      <c r="B96" s="32"/>
      <c r="C96" s="6"/>
      <c r="D96" s="6"/>
      <c r="E96" s="7"/>
      <c r="G96" s="110"/>
    </row>
    <row r="97" spans="1:7" s="44" customFormat="1" x14ac:dyDescent="0.3">
      <c r="A97" s="6"/>
      <c r="B97" s="32"/>
      <c r="C97" s="6"/>
      <c r="D97" s="6"/>
      <c r="E97" s="7"/>
      <c r="G97" s="110"/>
    </row>
    <row r="98" spans="1:7" s="44" customFormat="1" x14ac:dyDescent="0.3">
      <c r="A98" s="6"/>
      <c r="B98" s="32"/>
      <c r="C98" s="6"/>
      <c r="D98" s="6"/>
      <c r="E98" s="7"/>
      <c r="G98" s="110"/>
    </row>
    <row r="99" spans="1:7" s="44" customFormat="1" x14ac:dyDescent="0.3">
      <c r="A99" s="6"/>
      <c r="B99" s="32"/>
      <c r="C99" s="6"/>
      <c r="D99" s="6"/>
      <c r="E99" s="7"/>
      <c r="G99" s="110"/>
    </row>
    <row r="100" spans="1:7" s="44" customFormat="1" x14ac:dyDescent="0.3">
      <c r="A100" s="6"/>
      <c r="B100" s="32"/>
      <c r="C100" s="6"/>
      <c r="D100" s="6"/>
      <c r="E100" s="7"/>
      <c r="G100" s="110"/>
    </row>
    <row r="101" spans="1:7" s="44" customFormat="1" x14ac:dyDescent="0.3">
      <c r="A101" s="6"/>
      <c r="B101" s="32"/>
      <c r="C101" s="6"/>
      <c r="D101" s="6"/>
      <c r="E101" s="7"/>
      <c r="G101" s="110"/>
    </row>
    <row r="102" spans="1:7" s="44" customFormat="1" x14ac:dyDescent="0.3">
      <c r="A102" s="6"/>
      <c r="B102" s="32"/>
      <c r="C102" s="6"/>
      <c r="D102" s="6"/>
      <c r="E102" s="7"/>
      <c r="G102" s="110"/>
    </row>
    <row r="103" spans="1:7" s="44" customFormat="1" x14ac:dyDescent="0.3">
      <c r="A103" s="6"/>
      <c r="B103" s="32"/>
      <c r="C103" s="6"/>
      <c r="D103" s="6"/>
      <c r="E103" s="7"/>
      <c r="G103" s="110"/>
    </row>
    <row r="104" spans="1:7" s="44" customFormat="1" x14ac:dyDescent="0.3">
      <c r="A104" s="6"/>
      <c r="B104" s="32"/>
      <c r="C104" s="6"/>
      <c r="D104" s="6"/>
      <c r="E104" s="7"/>
      <c r="G104" s="110"/>
    </row>
    <row r="105" spans="1:7" s="44" customFormat="1" x14ac:dyDescent="0.3">
      <c r="A105" s="6"/>
      <c r="B105" s="32"/>
      <c r="C105" s="6"/>
      <c r="D105" s="6"/>
      <c r="E105" s="7"/>
      <c r="G105" s="110"/>
    </row>
    <row r="106" spans="1:7" s="44" customFormat="1" x14ac:dyDescent="0.3">
      <c r="A106" s="6"/>
      <c r="B106" s="32"/>
      <c r="C106" s="6"/>
      <c r="D106" s="6"/>
      <c r="E106" s="7"/>
      <c r="G106" s="110"/>
    </row>
    <row r="107" spans="1:7" s="44" customFormat="1" x14ac:dyDescent="0.3">
      <c r="A107" s="6"/>
      <c r="B107" s="32"/>
      <c r="C107" s="6"/>
      <c r="D107" s="6"/>
      <c r="E107" s="7"/>
      <c r="G107" s="110"/>
    </row>
    <row r="108" spans="1:7" s="44" customFormat="1" x14ac:dyDescent="0.3">
      <c r="A108" s="6"/>
      <c r="B108" s="32"/>
      <c r="C108" s="6"/>
      <c r="D108" s="6"/>
      <c r="E108" s="7"/>
      <c r="G108" s="110"/>
    </row>
    <row r="109" spans="1:7" s="44" customFormat="1" x14ac:dyDescent="0.3">
      <c r="A109" s="6"/>
      <c r="B109" s="32"/>
      <c r="C109" s="6"/>
      <c r="D109" s="6"/>
      <c r="E109" s="7"/>
      <c r="G109" s="110"/>
    </row>
    <row r="110" spans="1:7" s="44" customFormat="1" x14ac:dyDescent="0.3">
      <c r="A110" s="6"/>
      <c r="B110" s="32"/>
      <c r="C110" s="6"/>
      <c r="D110" s="6"/>
      <c r="E110" s="7"/>
      <c r="G110" s="110"/>
    </row>
    <row r="111" spans="1:7" s="44" customFormat="1" x14ac:dyDescent="0.3">
      <c r="A111" s="6"/>
      <c r="B111" s="32"/>
      <c r="C111" s="6"/>
      <c r="D111" s="6"/>
      <c r="E111" s="7"/>
      <c r="G111" s="110"/>
    </row>
    <row r="112" spans="1:7" s="44" customFormat="1" x14ac:dyDescent="0.3">
      <c r="A112" s="6"/>
      <c r="B112" s="32"/>
      <c r="C112" s="6"/>
      <c r="D112" s="6"/>
      <c r="E112" s="7"/>
      <c r="G112" s="110"/>
    </row>
    <row r="113" spans="1:7" s="44" customFormat="1" x14ac:dyDescent="0.3">
      <c r="A113" s="6"/>
      <c r="B113" s="32"/>
      <c r="C113" s="6"/>
      <c r="D113" s="6"/>
      <c r="E113" s="7"/>
      <c r="G113" s="110"/>
    </row>
    <row r="114" spans="1:7" s="44" customFormat="1" x14ac:dyDescent="0.3">
      <c r="A114" s="6"/>
      <c r="B114" s="32"/>
      <c r="C114" s="6"/>
      <c r="D114" s="6"/>
      <c r="E114" s="7"/>
      <c r="G114" s="110"/>
    </row>
    <row r="115" spans="1:7" s="44" customFormat="1" x14ac:dyDescent="0.3">
      <c r="A115" s="6"/>
      <c r="B115" s="32"/>
      <c r="C115" s="6"/>
      <c r="D115" s="6"/>
      <c r="E115" s="7"/>
      <c r="G115" s="110"/>
    </row>
    <row r="116" spans="1:7" s="44" customFormat="1" x14ac:dyDescent="0.3">
      <c r="A116" s="6"/>
      <c r="B116" s="32"/>
      <c r="C116" s="6"/>
      <c r="D116" s="6"/>
      <c r="E116" s="7"/>
      <c r="G116" s="110"/>
    </row>
    <row r="117" spans="1:7" s="44" customFormat="1" x14ac:dyDescent="0.3">
      <c r="A117" s="6"/>
      <c r="B117" s="32"/>
      <c r="C117" s="6"/>
      <c r="D117" s="6"/>
      <c r="E117" s="7"/>
      <c r="G117" s="110"/>
    </row>
    <row r="118" spans="1:7" s="44" customFormat="1" x14ac:dyDescent="0.3">
      <c r="A118" s="6"/>
      <c r="B118" s="32"/>
      <c r="C118" s="6"/>
      <c r="D118" s="6"/>
      <c r="E118" s="7"/>
      <c r="G118" s="110"/>
    </row>
    <row r="119" spans="1:7" s="44" customFormat="1" x14ac:dyDescent="0.3">
      <c r="A119" s="6"/>
      <c r="B119" s="32"/>
      <c r="C119" s="6"/>
      <c r="D119" s="6"/>
      <c r="E119" s="7"/>
      <c r="G119" s="110"/>
    </row>
    <row r="120" spans="1:7" s="44" customFormat="1" x14ac:dyDescent="0.3">
      <c r="A120" s="6"/>
      <c r="B120" s="32"/>
      <c r="C120" s="6"/>
      <c r="D120" s="6"/>
      <c r="E120" s="7"/>
      <c r="G120" s="110"/>
    </row>
    <row r="121" spans="1:7" s="44" customFormat="1" x14ac:dyDescent="0.3">
      <c r="A121" s="6"/>
      <c r="B121" s="32"/>
      <c r="C121" s="6"/>
      <c r="D121" s="6"/>
      <c r="E121" s="7"/>
      <c r="G121" s="110"/>
    </row>
    <row r="122" spans="1:7" s="44" customFormat="1" x14ac:dyDescent="0.3">
      <c r="A122" s="6"/>
      <c r="B122" s="32"/>
      <c r="C122" s="6"/>
      <c r="D122" s="6"/>
      <c r="E122" s="7"/>
      <c r="G122" s="110"/>
    </row>
    <row r="123" spans="1:7" s="44" customFormat="1" x14ac:dyDescent="0.3">
      <c r="A123" s="6"/>
      <c r="B123" s="32"/>
      <c r="C123" s="6"/>
      <c r="D123" s="6"/>
      <c r="E123" s="7"/>
      <c r="G123" s="110"/>
    </row>
    <row r="124" spans="1:7" s="44" customFormat="1" x14ac:dyDescent="0.3">
      <c r="A124" s="6"/>
      <c r="B124" s="32"/>
      <c r="C124" s="6"/>
      <c r="D124" s="6"/>
      <c r="E124" s="7"/>
      <c r="G124" s="110"/>
    </row>
    <row r="125" spans="1:7" s="44" customFormat="1" x14ac:dyDescent="0.3">
      <c r="A125" s="6"/>
      <c r="B125" s="32"/>
      <c r="C125" s="6"/>
      <c r="D125" s="6"/>
      <c r="E125" s="7"/>
      <c r="G125" s="110"/>
    </row>
    <row r="126" spans="1:7" s="44" customFormat="1" x14ac:dyDescent="0.3">
      <c r="A126" s="6"/>
      <c r="B126" s="32"/>
      <c r="C126" s="6"/>
      <c r="D126" s="6"/>
      <c r="E126" s="7"/>
      <c r="G126" s="110"/>
    </row>
    <row r="127" spans="1:7" s="44" customFormat="1" x14ac:dyDescent="0.3">
      <c r="A127" s="6"/>
      <c r="B127" s="32"/>
      <c r="C127" s="6"/>
      <c r="D127" s="6"/>
      <c r="E127" s="7"/>
      <c r="G127" s="110"/>
    </row>
    <row r="128" spans="1:7" s="44" customFormat="1" x14ac:dyDescent="0.3">
      <c r="A128" s="6"/>
      <c r="B128" s="32"/>
      <c r="C128" s="6"/>
      <c r="D128" s="6"/>
      <c r="E128" s="7"/>
      <c r="G128" s="110"/>
    </row>
    <row r="129" spans="1:7" s="44" customFormat="1" x14ac:dyDescent="0.3">
      <c r="A129" s="6"/>
      <c r="B129" s="32"/>
      <c r="C129" s="6"/>
      <c r="D129" s="6"/>
      <c r="E129" s="7"/>
      <c r="G129" s="110"/>
    </row>
    <row r="130" spans="1:7" s="44" customFormat="1" x14ac:dyDescent="0.3">
      <c r="A130" s="6"/>
      <c r="B130" s="32"/>
      <c r="C130" s="6"/>
      <c r="D130" s="6"/>
      <c r="E130" s="7"/>
      <c r="G130" s="110"/>
    </row>
    <row r="131" spans="1:7" s="44" customFormat="1" x14ac:dyDescent="0.3">
      <c r="A131" s="6"/>
      <c r="B131" s="32"/>
      <c r="C131" s="6"/>
      <c r="D131" s="6"/>
      <c r="E131" s="7"/>
      <c r="G131" s="110"/>
    </row>
    <row r="132" spans="1:7" s="44" customFormat="1" x14ac:dyDescent="0.3">
      <c r="A132" s="6"/>
      <c r="B132" s="32"/>
      <c r="C132" s="6"/>
      <c r="D132" s="6"/>
      <c r="E132" s="7"/>
      <c r="G132" s="110"/>
    </row>
    <row r="133" spans="1:7" s="44" customFormat="1" x14ac:dyDescent="0.3">
      <c r="A133" s="6"/>
      <c r="B133" s="32"/>
      <c r="C133" s="6"/>
      <c r="D133" s="6"/>
      <c r="E133" s="7"/>
      <c r="G133" s="110"/>
    </row>
    <row r="134" spans="1:7" s="44" customFormat="1" x14ac:dyDescent="0.3">
      <c r="A134" s="6"/>
      <c r="B134" s="32"/>
      <c r="C134" s="6"/>
      <c r="D134" s="6"/>
      <c r="E134" s="7"/>
      <c r="G134" s="110"/>
    </row>
    <row r="135" spans="1:7" s="44" customFormat="1" x14ac:dyDescent="0.3">
      <c r="A135" s="6"/>
      <c r="B135" s="32"/>
      <c r="C135" s="6"/>
      <c r="D135" s="6"/>
      <c r="E135" s="7"/>
      <c r="G135" s="110"/>
    </row>
    <row r="136" spans="1:7" s="44" customFormat="1" x14ac:dyDescent="0.3">
      <c r="A136" s="6"/>
      <c r="B136" s="32"/>
      <c r="C136" s="6"/>
      <c r="D136" s="6"/>
      <c r="E136" s="7"/>
      <c r="G136" s="110"/>
    </row>
    <row r="137" spans="1:7" s="44" customFormat="1" x14ac:dyDescent="0.3">
      <c r="A137" s="6"/>
      <c r="B137" s="32"/>
      <c r="C137" s="6"/>
      <c r="D137" s="6"/>
      <c r="E137" s="7"/>
      <c r="G137" s="110"/>
    </row>
  </sheetData>
  <mergeCells count="1">
    <mergeCell ref="A3:G3"/>
  </mergeCells>
  <hyperlinks>
    <hyperlink ref="A1" location="TAB00!A1" display="Retour page de garde" xr:uid="{00000000-0004-0000-1900-000000000000}"/>
    <hyperlink ref="G7" location="TAB6.1!A1" display="TAB6.1" xr:uid="{00000000-0004-0000-1900-000001000000}"/>
    <hyperlink ref="G8" location="TAB6.2!A1" display="TAB6.2" xr:uid="{00000000-0004-0000-1900-000002000000}"/>
    <hyperlink ref="G9" location="TAB6.4!A1" display="TAB6.4" xr:uid="{00000000-0004-0000-1900-000003000000}"/>
    <hyperlink ref="G10" location="TAB5.3!A1" display="TAB5.3" xr:uid="{00000000-0004-0000-1900-000004000000}"/>
    <hyperlink ref="G11" location="TAB6.5!A1" display="TAB6.5" xr:uid="{00000000-0004-0000-1900-000006000000}"/>
  </hyperlinks>
  <pageMargins left="0.7" right="0.7" top="0.75" bottom="0.75" header="0.3" footer="0.3"/>
  <pageSetup paperSize="9" orientation="landscape" verticalDpi="300" r:id="rId1"/>
  <rowBreaks count="1" manualBreakCount="1">
    <brk id="14" max="16383"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K19"/>
  <sheetViews>
    <sheetView zoomScaleNormal="100" workbookViewId="0">
      <selection activeCell="B5" sqref="B5"/>
    </sheetView>
  </sheetViews>
  <sheetFormatPr baseColWidth="10" defaultColWidth="9.1640625" defaultRowHeight="13.5" x14ac:dyDescent="0.3"/>
  <cols>
    <col min="1" max="1" width="45.83203125" style="6" customWidth="1"/>
    <col min="2" max="3" width="19.5" style="6" customWidth="1"/>
    <col min="4" max="7" width="19.5" style="7" customWidth="1"/>
    <col min="8" max="8" width="20" style="7" bestFit="1" customWidth="1"/>
    <col min="9" max="10" width="7.83203125" style="7"/>
    <col min="11" max="11" width="9.1640625" style="7"/>
    <col min="12" max="16384" width="9.1640625" style="2"/>
  </cols>
  <sheetData>
    <row r="1" spans="1:11" s="7" customFormat="1" ht="15" x14ac:dyDescent="0.3">
      <c r="A1" s="78" t="s">
        <v>33</v>
      </c>
    </row>
    <row r="2" spans="1:11" x14ac:dyDescent="0.3">
      <c r="C2" s="7"/>
      <c r="E2" s="2"/>
      <c r="F2" s="2"/>
      <c r="G2" s="2"/>
      <c r="H2" s="2"/>
      <c r="I2" s="2"/>
      <c r="J2" s="2"/>
      <c r="K2" s="2"/>
    </row>
    <row r="3" spans="1:11" ht="45" customHeight="1" x14ac:dyDescent="0.35">
      <c r="A3" s="732" t="str">
        <f>TAB00!B91&amp;" : "&amp;TAB00!C91</f>
        <v>TAB6.1 : Ecart entre budget et réalité relatif aux charges émanant de factures d’achat de gaz émises par un fournisseur commercial pour l'alimentation de la clientèle propre du GRD</v>
      </c>
      <c r="B3" s="732"/>
      <c r="C3" s="732"/>
      <c r="D3" s="732"/>
      <c r="E3" s="732"/>
      <c r="F3" s="732"/>
      <c r="G3" s="732"/>
      <c r="H3" s="732"/>
      <c r="I3" s="111"/>
      <c r="J3" s="111"/>
      <c r="K3" s="111"/>
    </row>
    <row r="4" spans="1:11" x14ac:dyDescent="0.3">
      <c r="A4" s="8"/>
      <c r="B4" s="9"/>
      <c r="C4" s="8"/>
      <c r="D4" s="8"/>
      <c r="E4" s="4"/>
      <c r="F4" s="4"/>
      <c r="G4" s="4"/>
    </row>
    <row r="5" spans="1:11" ht="27" x14ac:dyDescent="0.3">
      <c r="A5" s="79" t="s">
        <v>12</v>
      </c>
      <c r="B5" s="106" t="str">
        <f>"REALITE "&amp;TAB00!E14-4</f>
        <v>REALITE 2021</v>
      </c>
      <c r="C5" s="91" t="str">
        <f>"REALITE "&amp;TAB00!E14-3</f>
        <v>REALITE 2022</v>
      </c>
      <c r="D5" s="91" t="str">
        <f>"REALITE "&amp;TAB00!E14-2</f>
        <v>REALITE 2023</v>
      </c>
      <c r="E5" s="91" t="str">
        <f>"REALITE "&amp;TAB00!E14-1</f>
        <v>REALITE 2024</v>
      </c>
      <c r="F5" s="91" t="str">
        <f>"BUDGET "&amp;TAB00!E14</f>
        <v>BUDGET 2025</v>
      </c>
      <c r="G5" s="91" t="str">
        <f>"REALITE "&amp;TAB00!E14</f>
        <v>REALITE 2025</v>
      </c>
      <c r="H5" s="27" t="str">
        <f>"ECART "&amp;F5&amp;" - "&amp;G5</f>
        <v>ECART BUDGET 2025 - REALITE 2025</v>
      </c>
    </row>
    <row r="6" spans="1:11" ht="27" x14ac:dyDescent="0.3">
      <c r="A6" s="92" t="s">
        <v>456</v>
      </c>
      <c r="B6" s="87"/>
      <c r="C6" s="87"/>
      <c r="D6" s="87"/>
      <c r="E6" s="87"/>
      <c r="F6" s="87"/>
      <c r="G6" s="87"/>
      <c r="H6" s="108">
        <f>F6-G6</f>
        <v>0</v>
      </c>
      <c r="I6" s="11"/>
      <c r="J6" s="11"/>
      <c r="K6" s="11"/>
    </row>
    <row r="7" spans="1:11" ht="27" x14ac:dyDescent="0.3">
      <c r="A7" s="92" t="s">
        <v>457</v>
      </c>
      <c r="B7" s="87"/>
      <c r="C7" s="87"/>
      <c r="D7" s="87"/>
      <c r="E7" s="87"/>
      <c r="F7" s="87"/>
      <c r="G7" s="87"/>
      <c r="H7" s="108">
        <f>F7-G7</f>
        <v>0</v>
      </c>
      <c r="I7" s="11"/>
      <c r="J7" s="11"/>
      <c r="K7" s="11"/>
    </row>
    <row r="8" spans="1:11" x14ac:dyDescent="0.3">
      <c r="A8" s="30" t="s">
        <v>466</v>
      </c>
      <c r="B8" s="5">
        <f>SUM(B6:B7)</f>
        <v>0</v>
      </c>
      <c r="C8" s="5">
        <f t="shared" ref="C8:H8" si="0">SUM(C6:C7)</f>
        <v>0</v>
      </c>
      <c r="D8" s="5">
        <f t="shared" si="0"/>
        <v>0</v>
      </c>
      <c r="E8" s="5">
        <f t="shared" si="0"/>
        <v>0</v>
      </c>
      <c r="F8" s="5">
        <f t="shared" si="0"/>
        <v>0</v>
      </c>
      <c r="G8" s="5">
        <f t="shared" si="0"/>
        <v>0</v>
      </c>
      <c r="H8" s="5">
        <f t="shared" si="0"/>
        <v>0</v>
      </c>
    </row>
    <row r="9" spans="1:11" x14ac:dyDescent="0.3">
      <c r="A9" s="92" t="s">
        <v>458</v>
      </c>
      <c r="B9" s="87"/>
      <c r="C9" s="87"/>
      <c r="D9" s="87"/>
      <c r="E9" s="87"/>
      <c r="F9" s="87"/>
      <c r="G9" s="87"/>
      <c r="H9" s="108">
        <f>F9-G9</f>
        <v>0</v>
      </c>
      <c r="I9" s="11"/>
      <c r="J9" s="11"/>
      <c r="K9" s="11"/>
    </row>
    <row r="10" spans="1:11" x14ac:dyDescent="0.3">
      <c r="A10" s="92" t="s">
        <v>459</v>
      </c>
      <c r="B10" s="87"/>
      <c r="C10" s="87"/>
      <c r="D10" s="87"/>
      <c r="E10" s="87"/>
      <c r="F10" s="87"/>
      <c r="G10" s="87"/>
      <c r="H10" s="108">
        <f>F10-G10</f>
        <v>0</v>
      </c>
      <c r="I10" s="11"/>
      <c r="J10" s="11"/>
      <c r="K10" s="11"/>
    </row>
    <row r="11" spans="1:11" x14ac:dyDescent="0.3">
      <c r="A11" s="30" t="s">
        <v>467</v>
      </c>
      <c r="B11" s="5">
        <f t="shared" ref="B11:H11" si="1">SUM(B9:B10)</f>
        <v>0</v>
      </c>
      <c r="C11" s="5">
        <f t="shared" si="1"/>
        <v>0</v>
      </c>
      <c r="D11" s="5">
        <f t="shared" si="1"/>
        <v>0</v>
      </c>
      <c r="E11" s="5">
        <f t="shared" si="1"/>
        <v>0</v>
      </c>
      <c r="F11" s="5">
        <f t="shared" si="1"/>
        <v>0</v>
      </c>
      <c r="G11" s="5">
        <f t="shared" si="1"/>
        <v>0</v>
      </c>
      <c r="H11" s="5">
        <f t="shared" si="1"/>
        <v>0</v>
      </c>
    </row>
    <row r="12" spans="1:11" x14ac:dyDescent="0.3">
      <c r="A12" s="60" t="s">
        <v>460</v>
      </c>
      <c r="B12" s="288">
        <f t="shared" ref="B12:G12" si="2">IFERROR(B8/B11,)</f>
        <v>0</v>
      </c>
      <c r="C12" s="288">
        <f t="shared" si="2"/>
        <v>0</v>
      </c>
      <c r="D12" s="288">
        <f t="shared" si="2"/>
        <v>0</v>
      </c>
      <c r="E12" s="288">
        <f t="shared" si="2"/>
        <v>0</v>
      </c>
      <c r="F12" s="288">
        <f t="shared" si="2"/>
        <v>0</v>
      </c>
      <c r="G12" s="288">
        <f t="shared" si="2"/>
        <v>0</v>
      </c>
      <c r="H12" s="288">
        <f>F12-G12</f>
        <v>0</v>
      </c>
    </row>
    <row r="14" spans="1:11" s="7" customFormat="1" ht="15.75" x14ac:dyDescent="0.3">
      <c r="A14" s="109" t="s">
        <v>347</v>
      </c>
      <c r="B14" s="33"/>
      <c r="C14" s="28"/>
      <c r="D14" s="28"/>
      <c r="E14" s="28"/>
      <c r="F14" s="28"/>
      <c r="G14" s="28"/>
      <c r="H14" s="28"/>
    </row>
    <row r="15" spans="1:11" s="11" customFormat="1" ht="12.6" customHeight="1" x14ac:dyDescent="0.3">
      <c r="A15" s="16"/>
      <c r="B15" s="17"/>
      <c r="C15" s="17"/>
      <c r="D15" s="17"/>
      <c r="E15" s="17"/>
      <c r="F15" s="17"/>
      <c r="G15" s="17"/>
      <c r="H15" s="17"/>
    </row>
    <row r="16" spans="1:11" s="11" customFormat="1" ht="33.6" customHeight="1" thickBot="1" x14ac:dyDescent="0.35">
      <c r="A16" s="14" t="str">
        <f>TAB00!B48</f>
        <v xml:space="preserve">Prix minimum d'achat de gaz pour l'alimentation de la clientèle </v>
      </c>
      <c r="B16" s="183">
        <f>INDEX(TAB00!$B$37:$L$53,VLOOKUP(A16,TAB00!$B$37:$L$53,11,FALSE),HLOOKUP(RIGHT(G5,4)*1,TAB00!$B$37:$H$365,2,FALSE))</f>
        <v>0</v>
      </c>
      <c r="C16" s="287" t="s">
        <v>643</v>
      </c>
      <c r="D16" s="15"/>
      <c r="E16" s="15"/>
      <c r="F16" s="15"/>
      <c r="G16" s="15"/>
      <c r="H16" s="15"/>
    </row>
    <row r="17" spans="1:8" s="11" customFormat="1" ht="36" customHeight="1" x14ac:dyDescent="0.3">
      <c r="A17" s="14" t="str">
        <f>TAB00!B49</f>
        <v xml:space="preserve">Prix maximum d'achat de gaz pour l'alimentation de la clientèle </v>
      </c>
      <c r="B17" s="183">
        <f>INDEX(TAB00!$B$37:$L$53,VLOOKUP(A17,TAB00!$B$37:$L$53,11,FALSE),HLOOKUP(RIGHT(G5,4)*1,TAB00!$B$37:$H$365,2,FALSE))</f>
        <v>0</v>
      </c>
      <c r="C17" s="287" t="s">
        <v>643</v>
      </c>
      <c r="D17" s="15"/>
      <c r="E17" s="15"/>
      <c r="F17" s="289" t="s">
        <v>625</v>
      </c>
      <c r="G17" s="290"/>
      <c r="H17" s="15"/>
    </row>
    <row r="18" spans="1:8" s="11" customFormat="1" ht="24.6" customHeight="1" thickBot="1" x14ac:dyDescent="0.35">
      <c r="A18" s="14" t="s">
        <v>11</v>
      </c>
      <c r="B18" s="15">
        <f>IF(AND(G12&lt;=B17,G12&gt;=B16),H8,IF(G12&gt;B17,F8-(G11*B17),IF(G12&lt;B17,F8-(G11*B16))))</f>
        <v>0</v>
      </c>
      <c r="C18" s="15"/>
      <c r="D18" s="15"/>
      <c r="E18" s="186"/>
      <c r="F18" s="291" t="s">
        <v>626</v>
      </c>
      <c r="G18" s="292"/>
      <c r="H18" s="15"/>
    </row>
    <row r="19" spans="1:8" s="11" customFormat="1" ht="24.6" customHeight="1" x14ac:dyDescent="0.3">
      <c r="A19" s="105" t="s">
        <v>453</v>
      </c>
      <c r="B19" s="15">
        <f>IF(AND(G12&lt;=B17,G12&gt;=B16),0,IF(G12&gt;B17,-(G12-B17)*G11,IF(G12&lt;B17,-(G12-B17)*G11,"Error")))</f>
        <v>0</v>
      </c>
      <c r="C19" s="15"/>
      <c r="D19" s="15"/>
      <c r="E19" s="15"/>
      <c r="F19" s="15"/>
      <c r="G19" s="15"/>
      <c r="H19" s="15"/>
    </row>
  </sheetData>
  <mergeCells count="1">
    <mergeCell ref="A3:H3"/>
  </mergeCells>
  <hyperlinks>
    <hyperlink ref="A1" location="TAB00!A1" display="Retour page de garde" xr:uid="{00000000-0004-0000-1A00-000000000000}"/>
  </hyperlinks>
  <pageMargins left="0.7" right="0.7" top="0.75" bottom="0.75" header="0.3" footer="0.3"/>
  <pageSetup paperSize="9" scale="93"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9CE72B11-BD92-4F8D-A27F-AA06FE4D943C}">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C3B044F4-6778-472A-BA5D-AB1D1BDE0AA3}">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17"/>
  <sheetViews>
    <sheetView zoomScaleNormal="100" workbookViewId="0">
      <selection activeCell="O26" sqref="O26"/>
    </sheetView>
  </sheetViews>
  <sheetFormatPr baseColWidth="10" defaultColWidth="9.1640625" defaultRowHeight="13.5" x14ac:dyDescent="0.3"/>
  <cols>
    <col min="1" max="1" width="45.83203125" style="6" customWidth="1"/>
    <col min="2" max="3" width="19.5" style="6" customWidth="1"/>
    <col min="4" max="7" width="19.5" style="7" customWidth="1"/>
    <col min="8" max="8" width="25.5" style="7" customWidth="1"/>
    <col min="9" max="11" width="9.1640625" style="7"/>
    <col min="12" max="16384" width="9.1640625" style="2"/>
  </cols>
  <sheetData>
    <row r="1" spans="1:11" s="7" customFormat="1" ht="15" x14ac:dyDescent="0.3">
      <c r="A1" s="78" t="s">
        <v>33</v>
      </c>
    </row>
    <row r="2" spans="1:11" x14ac:dyDescent="0.3">
      <c r="C2" s="7"/>
      <c r="E2" s="2"/>
      <c r="F2" s="2"/>
      <c r="G2" s="2"/>
      <c r="H2" s="2"/>
      <c r="I2" s="2"/>
      <c r="J2" s="2"/>
      <c r="K2" s="2"/>
    </row>
    <row r="3" spans="1:11" ht="45.6" customHeight="1" x14ac:dyDescent="0.35">
      <c r="A3" s="810" t="str">
        <f>TAB00!B92&amp;" : "&amp;TAB00!C92</f>
        <v>TAB6.2 : Ecart entre budget et réalité relatif aux charges de distribution supportées par le GRD pour l'alimentation de la clientèle propre</v>
      </c>
      <c r="B3" s="811"/>
      <c r="C3" s="811"/>
      <c r="D3" s="811"/>
      <c r="E3" s="811"/>
      <c r="F3" s="811"/>
      <c r="G3" s="811"/>
      <c r="H3" s="812"/>
      <c r="I3" s="111"/>
      <c r="J3" s="111"/>
      <c r="K3" s="111"/>
    </row>
    <row r="4" spans="1:11" x14ac:dyDescent="0.3">
      <c r="A4" s="8"/>
      <c r="B4" s="9"/>
      <c r="C4" s="8"/>
      <c r="D4" s="8"/>
      <c r="E4" s="4"/>
      <c r="F4" s="4"/>
      <c r="G4" s="4"/>
    </row>
    <row r="5" spans="1:11" ht="27" x14ac:dyDescent="0.3">
      <c r="A5" s="79" t="s">
        <v>12</v>
      </c>
      <c r="B5" s="106" t="str">
        <f>"REALITE "&amp;TAB00!E14-4</f>
        <v>REALITE 2021</v>
      </c>
      <c r="C5" s="91" t="str">
        <f>"REALITE "&amp;TAB00!E14-3</f>
        <v>REALITE 2022</v>
      </c>
      <c r="D5" s="91" t="str">
        <f>"REALITE "&amp;TAB00!E14-2</f>
        <v>REALITE 2023</v>
      </c>
      <c r="E5" s="91" t="str">
        <f>"REALITE "&amp;TAB00!E14-1</f>
        <v>REALITE 2024</v>
      </c>
      <c r="F5" s="91" t="str">
        <f>"BUDGET "&amp;TAB00!E14</f>
        <v>BUDGET 2025</v>
      </c>
      <c r="G5" s="91" t="str">
        <f>"REALITE "&amp;TAB00!E14</f>
        <v>REALITE 2025</v>
      </c>
      <c r="H5" s="27" t="str">
        <f>"ECART "&amp;F5&amp;" - "&amp;G5</f>
        <v>ECART BUDGET 2025 - REALITE 2025</v>
      </c>
    </row>
    <row r="6" spans="1:11" ht="27" x14ac:dyDescent="0.3">
      <c r="A6" s="92" t="s">
        <v>462</v>
      </c>
      <c r="B6" s="87"/>
      <c r="C6" s="87"/>
      <c r="D6" s="87"/>
      <c r="E6" s="87"/>
      <c r="F6" s="87"/>
      <c r="G6" s="87"/>
      <c r="H6" s="108">
        <f>F6-G6</f>
        <v>0</v>
      </c>
      <c r="I6" s="11"/>
      <c r="J6" s="11"/>
      <c r="K6" s="11"/>
    </row>
    <row r="7" spans="1:11" ht="27" x14ac:dyDescent="0.3">
      <c r="A7" s="92" t="s">
        <v>463</v>
      </c>
      <c r="B7" s="87"/>
      <c r="C7" s="87"/>
      <c r="D7" s="87"/>
      <c r="E7" s="87"/>
      <c r="F7" s="87"/>
      <c r="G7" s="87"/>
      <c r="H7" s="108">
        <f>F7-G7</f>
        <v>0</v>
      </c>
      <c r="I7" s="11"/>
      <c r="J7" s="11"/>
      <c r="K7" s="11"/>
    </row>
    <row r="8" spans="1:11" x14ac:dyDescent="0.3">
      <c r="A8" s="30" t="s">
        <v>464</v>
      </c>
      <c r="B8" s="5">
        <f>SUM(B6:B7)</f>
        <v>0</v>
      </c>
      <c r="C8" s="5">
        <f t="shared" ref="C8:H8" si="0">SUM(C6:C7)</f>
        <v>0</v>
      </c>
      <c r="D8" s="5">
        <f t="shared" si="0"/>
        <v>0</v>
      </c>
      <c r="E8" s="5">
        <f t="shared" si="0"/>
        <v>0</v>
      </c>
      <c r="F8" s="5">
        <f t="shared" si="0"/>
        <v>0</v>
      </c>
      <c r="G8" s="5">
        <f t="shared" si="0"/>
        <v>0</v>
      </c>
      <c r="H8" s="5">
        <f t="shared" si="0"/>
        <v>0</v>
      </c>
    </row>
    <row r="9" spans="1:11" ht="27" x14ac:dyDescent="0.3">
      <c r="A9" s="92" t="s">
        <v>468</v>
      </c>
      <c r="B9" s="87"/>
      <c r="C9" s="87"/>
      <c r="D9" s="87"/>
      <c r="E9" s="87"/>
      <c r="F9" s="87"/>
      <c r="G9" s="87"/>
      <c r="H9" s="108">
        <f>F9-G9</f>
        <v>0</v>
      </c>
      <c r="I9" s="11"/>
      <c r="J9" s="11"/>
      <c r="K9" s="11"/>
    </row>
    <row r="10" spans="1:11" x14ac:dyDescent="0.3">
      <c r="A10" s="92" t="s">
        <v>469</v>
      </c>
      <c r="B10" s="87"/>
      <c r="C10" s="87"/>
      <c r="D10" s="87"/>
      <c r="E10" s="87"/>
      <c r="F10" s="87"/>
      <c r="G10" s="87"/>
      <c r="H10" s="108">
        <f>F10-G10</f>
        <v>0</v>
      </c>
      <c r="I10" s="11"/>
      <c r="J10" s="11"/>
      <c r="K10" s="11"/>
    </row>
    <row r="11" spans="1:11" x14ac:dyDescent="0.3">
      <c r="A11" s="30" t="s">
        <v>465</v>
      </c>
      <c r="B11" s="5">
        <f>SUM(B9:B10)</f>
        <v>0</v>
      </c>
      <c r="C11" s="5">
        <f t="shared" ref="C11:H11" si="1">SUM(C9:C10)</f>
        <v>0</v>
      </c>
      <c r="D11" s="5">
        <f t="shared" si="1"/>
        <v>0</v>
      </c>
      <c r="E11" s="5">
        <f t="shared" si="1"/>
        <v>0</v>
      </c>
      <c r="F11" s="5">
        <f t="shared" si="1"/>
        <v>0</v>
      </c>
      <c r="G11" s="5">
        <f t="shared" si="1"/>
        <v>0</v>
      </c>
      <c r="H11" s="5">
        <f t="shared" si="1"/>
        <v>0</v>
      </c>
    </row>
    <row r="12" spans="1:11" x14ac:dyDescent="0.3">
      <c r="A12" s="60" t="s">
        <v>460</v>
      </c>
      <c r="B12" s="288">
        <f t="shared" ref="B12:G12" si="2">IFERROR(B8/B11,)</f>
        <v>0</v>
      </c>
      <c r="C12" s="288">
        <f t="shared" si="2"/>
        <v>0</v>
      </c>
      <c r="D12" s="288">
        <f t="shared" si="2"/>
        <v>0</v>
      </c>
      <c r="E12" s="288">
        <f t="shared" si="2"/>
        <v>0</v>
      </c>
      <c r="F12" s="288">
        <f t="shared" si="2"/>
        <v>0</v>
      </c>
      <c r="G12" s="288">
        <f t="shared" si="2"/>
        <v>0</v>
      </c>
      <c r="H12" s="288">
        <f>F12-G12</f>
        <v>0</v>
      </c>
    </row>
    <row r="14" spans="1:11" x14ac:dyDescent="0.3">
      <c r="A14" s="75" t="s">
        <v>11</v>
      </c>
      <c r="B14" s="4">
        <f>H8</f>
        <v>0</v>
      </c>
    </row>
    <row r="15" spans="1:11" ht="14.25" thickBot="1" x14ac:dyDescent="0.35"/>
    <row r="16" spans="1:11" x14ac:dyDescent="0.3">
      <c r="A16" s="296" t="s">
        <v>644</v>
      </c>
      <c r="B16" s="290"/>
    </row>
    <row r="17" spans="1:2" ht="14.25" thickBot="1" x14ac:dyDescent="0.35">
      <c r="A17" s="297" t="s">
        <v>645</v>
      </c>
      <c r="B17" s="292"/>
    </row>
  </sheetData>
  <mergeCells count="1">
    <mergeCell ref="A3:H3"/>
  </mergeCells>
  <hyperlinks>
    <hyperlink ref="A1" location="TAB00!A1" display="Retour page de garde" xr:uid="{00000000-0004-0000-1B00-000000000000}"/>
  </hyperlinks>
  <pageMargins left="0.7" right="0.7" top="0.75" bottom="0.75" header="0.3" footer="0.3"/>
  <pageSetup paperSize="9" scale="90"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C7AC9359-4FF5-412D-92D4-2A178A093C73}">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52AC05A9-1702-488D-866D-F271E88E7A91}">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K25"/>
  <sheetViews>
    <sheetView zoomScaleNormal="100" workbookViewId="0">
      <selection activeCell="O26" sqref="O26"/>
    </sheetView>
  </sheetViews>
  <sheetFormatPr baseColWidth="10" defaultColWidth="9.1640625" defaultRowHeight="13.5" x14ac:dyDescent="0.3"/>
  <cols>
    <col min="1" max="1" width="45.83203125" style="6" customWidth="1"/>
    <col min="2" max="3" width="19.5" style="6" customWidth="1"/>
    <col min="4" max="7" width="19.5" style="7" customWidth="1"/>
    <col min="8" max="8" width="25.5" style="7" customWidth="1"/>
    <col min="9" max="11" width="9.1640625" style="7"/>
    <col min="12" max="16384" width="9.1640625" style="2"/>
  </cols>
  <sheetData>
    <row r="1" spans="1:11" s="7" customFormat="1" ht="15" x14ac:dyDescent="0.3">
      <c r="A1" s="78" t="s">
        <v>33</v>
      </c>
    </row>
    <row r="2" spans="1:11" x14ac:dyDescent="0.3">
      <c r="C2" s="7"/>
      <c r="E2" s="2"/>
      <c r="F2" s="2"/>
      <c r="G2" s="2"/>
      <c r="H2" s="2"/>
      <c r="I2" s="2"/>
      <c r="J2" s="2"/>
      <c r="K2" s="2"/>
    </row>
    <row r="3" spans="1:11" ht="43.9" customHeight="1" x14ac:dyDescent="0.35">
      <c r="A3" s="810" t="str">
        <f>TAB00!B94&amp;" : "&amp;TAB00!C94</f>
        <v xml:space="preserve">TAB6.4 : Ecart entre budget et réalité relatif aux produits issus de la facturation de la fourniture de gaz à la clientèle propre du GRD ainsi qu'au montant de la compensation versée par la CREG </v>
      </c>
      <c r="B3" s="811"/>
      <c r="C3" s="811"/>
      <c r="D3" s="811"/>
      <c r="E3" s="811"/>
      <c r="F3" s="811"/>
      <c r="G3" s="811"/>
      <c r="H3" s="811"/>
      <c r="I3" s="111"/>
      <c r="J3" s="111"/>
      <c r="K3" s="111"/>
    </row>
    <row r="4" spans="1:11" x14ac:dyDescent="0.3">
      <c r="A4" s="8"/>
      <c r="B4" s="9"/>
      <c r="C4" s="8"/>
      <c r="D4" s="8"/>
      <c r="E4" s="4"/>
      <c r="F4" s="4"/>
      <c r="G4" s="4"/>
    </row>
    <row r="5" spans="1:11" x14ac:dyDescent="0.3">
      <c r="A5" s="813" t="s">
        <v>381</v>
      </c>
      <c r="B5" s="814"/>
      <c r="C5" s="814"/>
      <c r="D5" s="814"/>
      <c r="E5" s="814"/>
      <c r="F5" s="814"/>
      <c r="G5" s="814"/>
      <c r="H5" s="814"/>
    </row>
    <row r="6" spans="1:11" ht="27" x14ac:dyDescent="0.3">
      <c r="A6" s="79" t="s">
        <v>12</v>
      </c>
      <c r="B6" s="106" t="str">
        <f>"REALITE "&amp;TAB00!E14-4</f>
        <v>REALITE 2021</v>
      </c>
      <c r="C6" s="91" t="str">
        <f>"REALITE "&amp;TAB00!E14-3</f>
        <v>REALITE 2022</v>
      </c>
      <c r="D6" s="91" t="str">
        <f>"REALITE "&amp;TAB00!E14-2</f>
        <v>REALITE 2023</v>
      </c>
      <c r="E6" s="91" t="str">
        <f>"REALITE "&amp;TAB00!E14-1</f>
        <v>REALITE 2024</v>
      </c>
      <c r="F6" s="91" t="str">
        <f>"BUDGET "&amp;TAB00!E14</f>
        <v>BUDGET 2025</v>
      </c>
      <c r="G6" s="91" t="str">
        <f>"REALITE "&amp;TAB00!E14</f>
        <v>REALITE 2025</v>
      </c>
      <c r="H6" s="27" t="str">
        <f>"ECART "&amp;F6&amp;" - "&amp;G6</f>
        <v>ECART BUDGET 2025 - REALITE 2025</v>
      </c>
    </row>
    <row r="7" spans="1:11" ht="27" x14ac:dyDescent="0.3">
      <c r="A7" s="92" t="s">
        <v>471</v>
      </c>
      <c r="B7" s="87"/>
      <c r="C7" s="87"/>
      <c r="D7" s="87"/>
      <c r="E7" s="87"/>
      <c r="F7" s="87"/>
      <c r="G7" s="87"/>
      <c r="H7" s="108">
        <f t="shared" ref="H7:H12" si="0">F7-G7</f>
        <v>0</v>
      </c>
      <c r="I7" s="11"/>
      <c r="J7" s="11"/>
      <c r="K7" s="11"/>
    </row>
    <row r="8" spans="1:11" x14ac:dyDescent="0.3">
      <c r="A8" s="142" t="s">
        <v>382</v>
      </c>
      <c r="B8" s="87"/>
      <c r="C8" s="87"/>
      <c r="D8" s="87"/>
      <c r="E8" s="87"/>
      <c r="F8" s="87"/>
      <c r="G8" s="87"/>
      <c r="H8" s="108">
        <f t="shared" si="0"/>
        <v>0</v>
      </c>
      <c r="I8" s="11"/>
      <c r="J8" s="11"/>
      <c r="K8" s="11"/>
    </row>
    <row r="9" spans="1:11" x14ac:dyDescent="0.3">
      <c r="A9" s="13" t="s">
        <v>383</v>
      </c>
      <c r="B9" s="293">
        <f t="shared" ref="B9:G9" si="1">-IFERROR(B7/B8,0)</f>
        <v>0</v>
      </c>
      <c r="C9" s="293">
        <f t="shared" si="1"/>
        <v>0</v>
      </c>
      <c r="D9" s="293">
        <f t="shared" si="1"/>
        <v>0</v>
      </c>
      <c r="E9" s="293">
        <f t="shared" si="1"/>
        <v>0</v>
      </c>
      <c r="F9" s="293">
        <f t="shared" si="1"/>
        <v>0</v>
      </c>
      <c r="G9" s="293">
        <f t="shared" si="1"/>
        <v>0</v>
      </c>
      <c r="H9" s="294">
        <f>F9-G9</f>
        <v>0</v>
      </c>
      <c r="I9" s="11"/>
      <c r="J9" s="11"/>
      <c r="K9" s="11"/>
    </row>
    <row r="10" spans="1:11" ht="27" x14ac:dyDescent="0.3">
      <c r="A10" s="92" t="s">
        <v>472</v>
      </c>
      <c r="B10" s="87"/>
      <c r="C10" s="87"/>
      <c r="D10" s="87"/>
      <c r="E10" s="87"/>
      <c r="F10" s="87"/>
      <c r="G10" s="87"/>
      <c r="H10" s="108">
        <f t="shared" si="0"/>
        <v>0</v>
      </c>
      <c r="I10" s="11"/>
      <c r="J10" s="11"/>
      <c r="K10" s="11"/>
    </row>
    <row r="11" spans="1:11" x14ac:dyDescent="0.3">
      <c r="A11" s="142" t="s">
        <v>454</v>
      </c>
      <c r="B11" s="87"/>
      <c r="C11" s="87"/>
      <c r="D11" s="87"/>
      <c r="E11" s="87"/>
      <c r="F11" s="87"/>
      <c r="G11" s="87"/>
      <c r="H11" s="108">
        <f t="shared" si="0"/>
        <v>0</v>
      </c>
      <c r="I11" s="11"/>
      <c r="J11" s="11"/>
      <c r="K11" s="11"/>
    </row>
    <row r="12" spans="1:11" ht="27" x14ac:dyDescent="0.3">
      <c r="A12" s="205" t="s">
        <v>470</v>
      </c>
      <c r="B12" s="293">
        <f>-IFERROR(B10/B11,0)</f>
        <v>0</v>
      </c>
      <c r="C12" s="293">
        <f t="shared" ref="C12:G12" si="2">-IFERROR(C10/C11,0)</f>
        <v>0</v>
      </c>
      <c r="D12" s="293">
        <f t="shared" si="2"/>
        <v>0</v>
      </c>
      <c r="E12" s="293">
        <f t="shared" si="2"/>
        <v>0</v>
      </c>
      <c r="F12" s="293">
        <f t="shared" si="2"/>
        <v>0</v>
      </c>
      <c r="G12" s="293">
        <f t="shared" si="2"/>
        <v>0</v>
      </c>
      <c r="H12" s="294">
        <f t="shared" si="0"/>
        <v>0</v>
      </c>
      <c r="I12" s="11"/>
      <c r="J12" s="11"/>
      <c r="K12" s="11"/>
    </row>
    <row r="14" spans="1:11" x14ac:dyDescent="0.3">
      <c r="A14" s="813" t="s">
        <v>379</v>
      </c>
      <c r="B14" s="814"/>
      <c r="C14" s="814"/>
      <c r="D14" s="814"/>
      <c r="E14" s="814"/>
      <c r="F14" s="814"/>
      <c r="G14" s="814"/>
      <c r="H14" s="814"/>
    </row>
    <row r="15" spans="1:11" ht="24" customHeight="1" x14ac:dyDescent="0.3">
      <c r="A15" s="79" t="s">
        <v>12</v>
      </c>
      <c r="B15" s="106" t="str">
        <f t="shared" ref="B15:H15" si="3">B6</f>
        <v>REALITE 2021</v>
      </c>
      <c r="C15" s="91" t="str">
        <f t="shared" si="3"/>
        <v>REALITE 2022</v>
      </c>
      <c r="D15" s="91" t="str">
        <f t="shared" si="3"/>
        <v>REALITE 2023</v>
      </c>
      <c r="E15" s="91" t="str">
        <f t="shared" si="3"/>
        <v>REALITE 2024</v>
      </c>
      <c r="F15" s="91" t="str">
        <f t="shared" si="3"/>
        <v>BUDGET 2025</v>
      </c>
      <c r="G15" s="91" t="str">
        <f t="shared" si="3"/>
        <v>REALITE 2025</v>
      </c>
      <c r="H15" s="27" t="str">
        <f t="shared" si="3"/>
        <v>ECART BUDGET 2025 - REALITE 2025</v>
      </c>
    </row>
    <row r="16" spans="1:11" ht="27" x14ac:dyDescent="0.3">
      <c r="A16" s="92" t="s">
        <v>471</v>
      </c>
      <c r="B16" s="87"/>
      <c r="C16" s="87"/>
      <c r="D16" s="87"/>
      <c r="E16" s="87"/>
      <c r="F16" s="87"/>
      <c r="G16" s="87"/>
      <c r="H16" s="108">
        <f t="shared" ref="H16:H21" si="4">F16-G16</f>
        <v>0</v>
      </c>
      <c r="I16" s="11"/>
      <c r="J16" s="11"/>
      <c r="K16" s="11"/>
    </row>
    <row r="17" spans="1:11" x14ac:dyDescent="0.3">
      <c r="A17" s="142" t="s">
        <v>382</v>
      </c>
      <c r="B17" s="87"/>
      <c r="C17" s="87"/>
      <c r="D17" s="87"/>
      <c r="E17" s="87"/>
      <c r="F17" s="87"/>
      <c r="G17" s="87"/>
      <c r="H17" s="108">
        <f t="shared" si="4"/>
        <v>0</v>
      </c>
      <c r="I17" s="11"/>
      <c r="J17" s="11"/>
      <c r="K17" s="11"/>
    </row>
    <row r="18" spans="1:11" x14ac:dyDescent="0.3">
      <c r="A18" s="13" t="s">
        <v>383</v>
      </c>
      <c r="B18" s="293">
        <f t="shared" ref="B18:G18" si="5">-IFERROR(B16/B17,0)</f>
        <v>0</v>
      </c>
      <c r="C18" s="293">
        <f t="shared" si="5"/>
        <v>0</v>
      </c>
      <c r="D18" s="293">
        <f t="shared" si="5"/>
        <v>0</v>
      </c>
      <c r="E18" s="293">
        <f t="shared" si="5"/>
        <v>0</v>
      </c>
      <c r="F18" s="293">
        <f t="shared" si="5"/>
        <v>0</v>
      </c>
      <c r="G18" s="293">
        <f t="shared" si="5"/>
        <v>0</v>
      </c>
      <c r="H18" s="294">
        <f t="shared" si="4"/>
        <v>0</v>
      </c>
      <c r="I18" s="11"/>
      <c r="J18" s="11"/>
      <c r="K18" s="11"/>
    </row>
    <row r="19" spans="1:11" ht="27" x14ac:dyDescent="0.3">
      <c r="A19" s="92" t="s">
        <v>472</v>
      </c>
      <c r="B19" s="87"/>
      <c r="C19" s="87"/>
      <c r="D19" s="87"/>
      <c r="E19" s="87"/>
      <c r="F19" s="87"/>
      <c r="G19" s="87"/>
      <c r="H19" s="108">
        <f t="shared" si="4"/>
        <v>0</v>
      </c>
      <c r="I19" s="11"/>
      <c r="J19" s="11"/>
      <c r="K19" s="11"/>
    </row>
    <row r="20" spans="1:11" x14ac:dyDescent="0.3">
      <c r="A20" s="142" t="s">
        <v>454</v>
      </c>
      <c r="B20" s="87"/>
      <c r="C20" s="87"/>
      <c r="D20" s="87"/>
      <c r="E20" s="87"/>
      <c r="F20" s="87"/>
      <c r="G20" s="87"/>
      <c r="H20" s="108">
        <f t="shared" si="4"/>
        <v>0</v>
      </c>
      <c r="I20" s="11"/>
      <c r="J20" s="11"/>
      <c r="K20" s="11"/>
    </row>
    <row r="21" spans="1:11" ht="27" x14ac:dyDescent="0.3">
      <c r="A21" s="205" t="s">
        <v>470</v>
      </c>
      <c r="B21" s="293">
        <f t="shared" ref="B21" si="6">-IFERROR(B19/B20,0)</f>
        <v>0</v>
      </c>
      <c r="C21" s="293">
        <f t="shared" ref="C21" si="7">-IFERROR(C19/C20,0)</f>
        <v>0</v>
      </c>
      <c r="D21" s="293">
        <f t="shared" ref="D21" si="8">-IFERROR(D19/D20,0)</f>
        <v>0</v>
      </c>
      <c r="E21" s="293">
        <f t="shared" ref="E21" si="9">-IFERROR(E19/E20,0)</f>
        <v>0</v>
      </c>
      <c r="F21" s="293">
        <f t="shared" ref="F21" si="10">-IFERROR(F19/F20,0)</f>
        <v>0</v>
      </c>
      <c r="G21" s="293">
        <f t="shared" ref="G21" si="11">-IFERROR(G19/G20,0)</f>
        <v>0</v>
      </c>
      <c r="H21" s="294">
        <f t="shared" si="4"/>
        <v>0</v>
      </c>
      <c r="I21" s="11"/>
      <c r="J21" s="11"/>
      <c r="K21" s="11"/>
    </row>
    <row r="22" spans="1:11" x14ac:dyDescent="0.3">
      <c r="A22" s="15"/>
      <c r="B22" s="15"/>
      <c r="C22" s="15"/>
      <c r="D22" s="15"/>
      <c r="E22" s="15"/>
      <c r="F22" s="15"/>
      <c r="G22" s="15"/>
      <c r="H22" s="15"/>
      <c r="I22" s="11"/>
      <c r="J22" s="11"/>
      <c r="K22" s="11"/>
    </row>
    <row r="23" spans="1:11" x14ac:dyDescent="0.3">
      <c r="A23" s="813" t="s">
        <v>380</v>
      </c>
      <c r="B23" s="814"/>
      <c r="C23" s="814"/>
      <c r="D23" s="814"/>
      <c r="E23" s="814"/>
      <c r="F23" s="814"/>
      <c r="G23" s="814"/>
      <c r="H23" s="814"/>
    </row>
    <row r="24" spans="1:11" ht="25.15" customHeight="1" x14ac:dyDescent="0.3">
      <c r="A24" s="79" t="s">
        <v>12</v>
      </c>
      <c r="B24" s="106" t="str">
        <f>B15</f>
        <v>REALITE 2021</v>
      </c>
      <c r="C24" s="91" t="str">
        <f t="shared" ref="C24:H24" si="12">C15</f>
        <v>REALITE 2022</v>
      </c>
      <c r="D24" s="91" t="str">
        <f t="shared" si="12"/>
        <v>REALITE 2023</v>
      </c>
      <c r="E24" s="91" t="str">
        <f t="shared" si="12"/>
        <v>REALITE 2024</v>
      </c>
      <c r="F24" s="91" t="str">
        <f t="shared" si="12"/>
        <v>BUDGET 2025</v>
      </c>
      <c r="G24" s="91" t="str">
        <f t="shared" si="12"/>
        <v>REALITE 2025</v>
      </c>
      <c r="H24" s="27" t="str">
        <f t="shared" si="12"/>
        <v>ECART BUDGET 2025 - REALITE 2025</v>
      </c>
    </row>
    <row r="25" spans="1:11" x14ac:dyDescent="0.3">
      <c r="A25" s="92" t="s">
        <v>473</v>
      </c>
      <c r="B25" s="87"/>
      <c r="C25" s="87"/>
      <c r="D25" s="87"/>
      <c r="E25" s="87"/>
      <c r="F25" s="87"/>
      <c r="G25" s="87"/>
      <c r="H25" s="108">
        <f>F25-G25</f>
        <v>0</v>
      </c>
      <c r="I25" s="11"/>
      <c r="J25" s="11"/>
      <c r="K25" s="11"/>
    </row>
  </sheetData>
  <mergeCells count="4">
    <mergeCell ref="A5:H5"/>
    <mergeCell ref="A14:H14"/>
    <mergeCell ref="A23:H23"/>
    <mergeCell ref="A3:H3"/>
  </mergeCells>
  <hyperlinks>
    <hyperlink ref="A1" location="TAB00!A1" display="Retour page de garde" xr:uid="{00000000-0004-0000-1C00-000000000000}"/>
  </hyperlinks>
  <pageMargins left="0.7" right="0.7" top="0.75" bottom="0.75" header="0.3" footer="0.3"/>
  <pageSetup paperSize="9" scale="90"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79C8B44E-19E4-4F8C-87D6-97D5BC71A2F4}">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4A38DA07-5E8C-4D34-B095-F15943B90E8F}">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K14"/>
  <sheetViews>
    <sheetView zoomScaleNormal="100" workbookViewId="0">
      <selection activeCell="C22" sqref="C22"/>
    </sheetView>
  </sheetViews>
  <sheetFormatPr baseColWidth="10" defaultColWidth="9.1640625" defaultRowHeight="13.5" x14ac:dyDescent="0.3"/>
  <cols>
    <col min="1" max="1" width="45.83203125" style="6" customWidth="1"/>
    <col min="2" max="3" width="19.5" style="6" customWidth="1"/>
    <col min="4" max="7" width="19.5" style="7" customWidth="1"/>
    <col min="8" max="8" width="25.5" style="7" customWidth="1"/>
    <col min="9" max="11" width="9.1640625" style="7"/>
    <col min="12" max="16384" width="9.1640625" style="2"/>
  </cols>
  <sheetData>
    <row r="1" spans="1:11" s="7" customFormat="1" ht="15" x14ac:dyDescent="0.3">
      <c r="A1" s="78" t="s">
        <v>33</v>
      </c>
    </row>
    <row r="2" spans="1:11" x14ac:dyDescent="0.3">
      <c r="C2" s="7"/>
      <c r="E2" s="2"/>
      <c r="F2" s="2"/>
      <c r="G2" s="2"/>
      <c r="H2" s="2"/>
      <c r="I2" s="2"/>
      <c r="J2" s="2"/>
      <c r="K2" s="2"/>
    </row>
    <row r="3" spans="1:11" ht="21" x14ac:dyDescent="0.35">
      <c r="A3" s="810" t="str">
        <f>TAB00!B95&amp;" : "&amp;TAB00!C95</f>
        <v>TAB6.5 : Ecart entre budget et réalité relatif aux charges et produits liés à l’achat de gaz SER</v>
      </c>
      <c r="B3" s="811"/>
      <c r="C3" s="811"/>
      <c r="D3" s="811"/>
      <c r="E3" s="811"/>
      <c r="F3" s="811"/>
      <c r="G3" s="811"/>
      <c r="H3" s="811"/>
      <c r="I3" s="111"/>
      <c r="J3" s="111"/>
      <c r="K3" s="111"/>
    </row>
    <row r="4" spans="1:11" x14ac:dyDescent="0.3">
      <c r="A4" s="8"/>
      <c r="B4" s="9"/>
      <c r="C4" s="8"/>
      <c r="D4" s="8"/>
      <c r="E4" s="4"/>
      <c r="F4" s="4"/>
      <c r="G4" s="4"/>
    </row>
    <row r="5" spans="1:11" ht="27" x14ac:dyDescent="0.3">
      <c r="A5" s="79" t="s">
        <v>12</v>
      </c>
      <c r="B5" s="106" t="str">
        <f>"REALITE "&amp;TAB00!$E$14-4</f>
        <v>REALITE 2021</v>
      </c>
      <c r="C5" s="91" t="str">
        <f>"REALITE "&amp;TAB00!$E$14-3</f>
        <v>REALITE 2022</v>
      </c>
      <c r="D5" s="91" t="str">
        <f>"REALITE "&amp;TAB00!$E$14-2</f>
        <v>REALITE 2023</v>
      </c>
      <c r="E5" s="91" t="str">
        <f>"REALITE "&amp;TAB00!$E$14-1</f>
        <v>REALITE 2024</v>
      </c>
      <c r="F5" s="91" t="str">
        <f>"BUDGET "&amp;TAB00!$E$14</f>
        <v>BUDGET 2025</v>
      </c>
      <c r="G5" s="91" t="str">
        <f>"REALITE "&amp;TAB00!$E$14</f>
        <v>REALITE 2025</v>
      </c>
      <c r="H5" s="27" t="str">
        <f>"ECART "&amp;F5&amp;" - "&amp;G5</f>
        <v>ECART BUDGET 2025 - REALITE 2025</v>
      </c>
    </row>
    <row r="6" spans="1:11" x14ac:dyDescent="0.3">
      <c r="A6" s="92" t="s">
        <v>637</v>
      </c>
      <c r="B6" s="87"/>
      <c r="C6" s="87"/>
      <c r="D6" s="87"/>
      <c r="E6" s="87"/>
      <c r="F6" s="87"/>
      <c r="G6" s="87"/>
      <c r="H6" s="108">
        <f>F6-G6</f>
        <v>0</v>
      </c>
      <c r="I6" s="11"/>
      <c r="J6" s="11"/>
      <c r="K6" s="11"/>
    </row>
    <row r="7" spans="1:11" ht="27" x14ac:dyDescent="0.3">
      <c r="A7" s="92" t="s">
        <v>638</v>
      </c>
      <c r="B7" s="87"/>
      <c r="C7" s="87"/>
      <c r="D7" s="87"/>
      <c r="E7" s="87"/>
      <c r="F7" s="87"/>
      <c r="G7" s="87"/>
      <c r="H7" s="108">
        <f t="shared" ref="H7:H9" si="0">F7-G7</f>
        <v>0</v>
      </c>
    </row>
    <row r="8" spans="1:11" ht="27" x14ac:dyDescent="0.3">
      <c r="A8" s="75" t="s">
        <v>639</v>
      </c>
      <c r="B8" s="87"/>
      <c r="C8" s="87"/>
      <c r="D8" s="87"/>
      <c r="E8" s="87"/>
      <c r="F8" s="87"/>
      <c r="G8" s="87"/>
      <c r="H8" s="108">
        <f t="shared" si="0"/>
        <v>0</v>
      </c>
    </row>
    <row r="9" spans="1:11" x14ac:dyDescent="0.3">
      <c r="A9" s="285" t="s">
        <v>640</v>
      </c>
      <c r="B9" s="185">
        <f>SUM(B6:B8)</f>
        <v>0</v>
      </c>
      <c r="C9" s="185">
        <f t="shared" ref="C9:G9" si="1">SUM(C6:C8)</f>
        <v>0</v>
      </c>
      <c r="D9" s="185">
        <f t="shared" si="1"/>
        <v>0</v>
      </c>
      <c r="E9" s="185">
        <f t="shared" si="1"/>
        <v>0</v>
      </c>
      <c r="F9" s="185">
        <f t="shared" si="1"/>
        <v>0</v>
      </c>
      <c r="G9" s="185">
        <f t="shared" si="1"/>
        <v>0</v>
      </c>
      <c r="H9" s="185">
        <f t="shared" si="0"/>
        <v>0</v>
      </c>
    </row>
    <row r="10" spans="1:11" x14ac:dyDescent="0.3">
      <c r="C10" s="75"/>
    </row>
    <row r="11" spans="1:11" x14ac:dyDescent="0.3">
      <c r="A11" s="75" t="s">
        <v>11</v>
      </c>
      <c r="B11" s="4">
        <f>H9</f>
        <v>0</v>
      </c>
    </row>
    <row r="12" spans="1:11" ht="14.25" thickBot="1" x14ac:dyDescent="0.35"/>
    <row r="13" spans="1:11" x14ac:dyDescent="0.3">
      <c r="A13" s="296" t="s">
        <v>644</v>
      </c>
      <c r="B13" s="290"/>
    </row>
    <row r="14" spans="1:11" ht="14.25" thickBot="1" x14ac:dyDescent="0.35">
      <c r="A14" s="297" t="s">
        <v>645</v>
      </c>
      <c r="B14" s="292"/>
    </row>
  </sheetData>
  <mergeCells count="1">
    <mergeCell ref="A3:H3"/>
  </mergeCells>
  <hyperlinks>
    <hyperlink ref="A1" location="TAB00!A1" display="Retour page de garde" xr:uid="{00000000-0004-0000-1E00-000000000000}"/>
  </hyperlinks>
  <pageMargins left="0.7" right="0.7" top="0.75" bottom="0.75" header="0.3" footer="0.3"/>
  <pageSetup paperSize="9" scale="90"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C4043333-C9AD-40B4-9169-2C486D087F74}">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613A3CF9-5403-4F50-961E-1A6BD423F2B4}">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59"/>
  <sheetViews>
    <sheetView topLeftCell="A30" zoomScaleNormal="100" zoomScaleSheetLayoutView="100" workbookViewId="0">
      <selection activeCell="D38" sqref="D38"/>
    </sheetView>
  </sheetViews>
  <sheetFormatPr baseColWidth="10" defaultColWidth="9.1640625" defaultRowHeight="13.5" x14ac:dyDescent="0.3"/>
  <cols>
    <col min="1" max="1" width="22.5" style="85" bestFit="1" customWidth="1"/>
    <col min="2" max="2" width="88.1640625" style="199" bestFit="1" customWidth="1"/>
    <col min="3" max="3" width="124.83203125" style="199" bestFit="1" customWidth="1"/>
    <col min="4" max="4" width="44.33203125" style="199" customWidth="1"/>
    <col min="5" max="16384" width="9.1640625" style="199"/>
  </cols>
  <sheetData>
    <row r="1" spans="1:4" s="175" customFormat="1" ht="15" x14ac:dyDescent="0.3">
      <c r="A1" s="540" t="s">
        <v>33</v>
      </c>
      <c r="B1" s="310"/>
    </row>
    <row r="2" spans="1:4" s="175" customFormat="1" x14ac:dyDescent="0.3">
      <c r="A2" s="541"/>
      <c r="B2" s="372"/>
    </row>
    <row r="3" spans="1:4" s="175" customFormat="1" ht="21" customHeight="1" x14ac:dyDescent="0.3">
      <c r="A3" s="734" t="s">
        <v>585</v>
      </c>
      <c r="B3" s="734"/>
      <c r="C3" s="734"/>
      <c r="D3" s="734"/>
    </row>
    <row r="4" spans="1:4" s="175" customFormat="1" ht="21.75" thickBot="1" x14ac:dyDescent="0.35">
      <c r="A4" s="542"/>
      <c r="B4" s="543"/>
      <c r="C4" s="544"/>
    </row>
    <row r="5" spans="1:4" s="175" customFormat="1" ht="33.75" customHeight="1" thickBot="1" x14ac:dyDescent="0.35">
      <c r="A5" s="735" t="s">
        <v>905</v>
      </c>
      <c r="B5" s="736"/>
      <c r="C5" s="736"/>
      <c r="D5" s="737"/>
    </row>
    <row r="6" spans="1:4" s="175" customFormat="1" ht="21.75" thickBot="1" x14ac:dyDescent="0.35">
      <c r="A6" s="542"/>
      <c r="B6" s="543"/>
      <c r="C6" s="545"/>
    </row>
    <row r="7" spans="1:4" s="175" customFormat="1" ht="33" customHeight="1" thickBot="1" x14ac:dyDescent="0.35">
      <c r="A7" s="738" t="s">
        <v>675</v>
      </c>
      <c r="B7" s="739"/>
      <c r="C7" s="739"/>
      <c r="D7" s="740"/>
    </row>
    <row r="8" spans="1:4" x14ac:dyDescent="0.3">
      <c r="C8" s="263"/>
    </row>
    <row r="9" spans="1:4" x14ac:dyDescent="0.3">
      <c r="A9" s="264" t="s">
        <v>542</v>
      </c>
      <c r="B9" s="546"/>
      <c r="C9" s="265" t="s">
        <v>543</v>
      </c>
    </row>
    <row r="10" spans="1:4" x14ac:dyDescent="0.3">
      <c r="D10" s="367" t="s">
        <v>906</v>
      </c>
    </row>
    <row r="11" spans="1:4" ht="40.5" x14ac:dyDescent="0.3">
      <c r="A11" s="547" t="str">
        <f>TAB00!B58</f>
        <v xml:space="preserve">TAB1 </v>
      </c>
      <c r="B11" s="548" t="str">
        <f>TAB00!C58</f>
        <v>Compte de résultats de l'année N-4 à l'année N</v>
      </c>
      <c r="C11" s="549" t="s">
        <v>907</v>
      </c>
      <c r="D11" s="368" t="s">
        <v>908</v>
      </c>
    </row>
    <row r="12" spans="1:4" ht="27" x14ac:dyDescent="0.3">
      <c r="A12" s="547" t="str">
        <f>TAB00!B59</f>
        <v>TAB1.1</v>
      </c>
      <c r="B12" s="548" t="str">
        <f>TAB00!C59</f>
        <v>Synthèse du compte de résultats de l'année concernée par activité</v>
      </c>
      <c r="C12" s="549" t="s">
        <v>584</v>
      </c>
      <c r="D12" s="368" t="s">
        <v>482</v>
      </c>
    </row>
    <row r="13" spans="1:4" ht="81" x14ac:dyDescent="0.3">
      <c r="A13" s="547" t="s">
        <v>1030</v>
      </c>
      <c r="B13" s="548" t="s">
        <v>1229</v>
      </c>
      <c r="C13" s="549" t="s">
        <v>1230</v>
      </c>
      <c r="D13" s="368" t="s">
        <v>908</v>
      </c>
    </row>
    <row r="14" spans="1:4" ht="81" x14ac:dyDescent="0.3">
      <c r="A14" s="547" t="str">
        <f>TAB00!B61</f>
        <v>TAB2</v>
      </c>
      <c r="B14" s="548" t="str">
        <f>TAB00!C61</f>
        <v>Réconciliation tarifaire</v>
      </c>
      <c r="C14" s="549" t="s">
        <v>909</v>
      </c>
      <c r="D14" s="539" t="s">
        <v>910</v>
      </c>
    </row>
    <row r="15" spans="1:4" ht="67.5" x14ac:dyDescent="0.3">
      <c r="A15" s="547" t="str">
        <f>TAB00!B62</f>
        <v>TAB3</v>
      </c>
      <c r="B15" s="548" t="str">
        <f>TAB00!C62</f>
        <v>Récapitulatif des soldes régulatoires et bonus/malus (budget/réel)</v>
      </c>
      <c r="C15" s="549" t="s">
        <v>911</v>
      </c>
      <c r="D15" s="368" t="s">
        <v>912</v>
      </c>
    </row>
    <row r="16" spans="1:4" ht="67.5" x14ac:dyDescent="0.3">
      <c r="A16" s="547" t="s">
        <v>1128</v>
      </c>
      <c r="B16" s="548" t="s">
        <v>1129</v>
      </c>
      <c r="C16" s="549" t="s">
        <v>1231</v>
      </c>
      <c r="D16" s="368" t="s">
        <v>912</v>
      </c>
    </row>
    <row r="17" spans="1:4" ht="40.5" x14ac:dyDescent="0.3">
      <c r="A17" s="547" t="str">
        <f>TAB00!B64</f>
        <v>TAB3.1</v>
      </c>
      <c r="B17" s="548" t="str">
        <f>TAB00!C64</f>
        <v>Principales variations coûts non contrôlables Budget N - Réel N</v>
      </c>
      <c r="C17" s="549" t="s">
        <v>913</v>
      </c>
      <c r="D17" s="368" t="s">
        <v>914</v>
      </c>
    </row>
    <row r="18" spans="1:4" ht="54" x14ac:dyDescent="0.3">
      <c r="A18" s="547" t="str">
        <f>TAB00!B65</f>
        <v>TAB3.2</v>
      </c>
      <c r="B18" s="548" t="str">
        <f>TAB00!C65</f>
        <v>Principales variations du chiffre d'affaires Budget N - Réel N</v>
      </c>
      <c r="C18" s="549" t="s">
        <v>915</v>
      </c>
      <c r="D18" s="368" t="s">
        <v>914</v>
      </c>
    </row>
    <row r="19" spans="1:4" ht="81" x14ac:dyDescent="0.3">
      <c r="A19" s="547" t="str">
        <f>TAB00!B66</f>
        <v>TAB3.3</v>
      </c>
      <c r="B19" s="548" t="str">
        <f>TAB00!C66</f>
        <v>Proposition d'affectation du solde régulatoire de l'année N et des soldes régulatoires des années précédentes non-affectés</v>
      </c>
      <c r="C19" s="549" t="s">
        <v>916</v>
      </c>
      <c r="D19" s="368" t="s">
        <v>908</v>
      </c>
    </row>
    <row r="20" spans="1:4" ht="40.5" x14ac:dyDescent="0.3">
      <c r="A20" s="547" t="str">
        <f>TAB00!B67</f>
        <v>TAB3.3.1</v>
      </c>
      <c r="B20" s="548" t="str">
        <f>TAB00!C67</f>
        <v>Réconciliation charges/produits issus du tarif pour les soldes régulatoires</v>
      </c>
      <c r="C20" s="549" t="s">
        <v>917</v>
      </c>
      <c r="D20" s="368" t="s">
        <v>908</v>
      </c>
    </row>
    <row r="21" spans="1:4" ht="27" x14ac:dyDescent="0.3">
      <c r="A21" s="547" t="str">
        <f>TAB00!B68</f>
        <v>TAB4</v>
      </c>
      <c r="B21" s="548" t="str">
        <f>TAB00!C68</f>
        <v>Récapitulatif des variations réel N-1 / réel N</v>
      </c>
      <c r="C21" s="549" t="s">
        <v>918</v>
      </c>
      <c r="D21" s="368" t="s">
        <v>908</v>
      </c>
    </row>
    <row r="22" spans="1:4" ht="40.5" x14ac:dyDescent="0.3">
      <c r="A22" s="547" t="str">
        <f>TAB00!B69</f>
        <v>TAB4.1</v>
      </c>
      <c r="B22" s="548" t="str">
        <f>TAB00!C69</f>
        <v xml:space="preserve">Variations des charges nettes contrôlables réel N-1 / réel N </v>
      </c>
      <c r="C22" s="549" t="s">
        <v>919</v>
      </c>
      <c r="D22" s="539" t="s">
        <v>920</v>
      </c>
    </row>
    <row r="23" spans="1:4" ht="40.5" x14ac:dyDescent="0.3">
      <c r="A23" s="547" t="str">
        <f>TAB00!B70</f>
        <v>TAB4.1.1</v>
      </c>
      <c r="B23" s="548" t="str">
        <f>TAB00!C70</f>
        <v>Evolution détaillée des charges nettes contrôlables réelles au cours de la période régulatoire</v>
      </c>
      <c r="C23" s="549" t="s">
        <v>921</v>
      </c>
      <c r="D23" s="539" t="s">
        <v>922</v>
      </c>
    </row>
    <row r="24" spans="1:4" ht="40.5" x14ac:dyDescent="0.3">
      <c r="A24" s="547" t="str">
        <f>TAB00!B71</f>
        <v>TAB4.1.1.1</v>
      </c>
      <c r="B24" s="548" t="str">
        <f>TAB00!C71</f>
        <v>Détail des coûts "approvisionnements et marchandises"</v>
      </c>
      <c r="C24" s="549" t="s">
        <v>923</v>
      </c>
      <c r="D24" s="539" t="s">
        <v>924</v>
      </c>
    </row>
    <row r="25" spans="1:4" ht="40.5" x14ac:dyDescent="0.3">
      <c r="A25" s="547" t="str">
        <f>TAB00!B72</f>
        <v>TAB4.1.1.2</v>
      </c>
      <c r="B25" s="548" t="str">
        <f>TAB00!C72</f>
        <v>Détail des "services et biens divers" hors coûts informatiques</v>
      </c>
      <c r="C25" s="549" t="s">
        <v>925</v>
      </c>
      <c r="D25" s="539" t="s">
        <v>924</v>
      </c>
    </row>
    <row r="26" spans="1:4" ht="28.5" customHeight="1" x14ac:dyDescent="0.3">
      <c r="A26" s="547" t="str">
        <f>TAB00!B73</f>
        <v>TAB4.1.1.3</v>
      </c>
      <c r="B26" s="548" t="str">
        <f>TAB00!C73</f>
        <v>Détail des coûts informatiques</v>
      </c>
      <c r="C26" s="549" t="s">
        <v>926</v>
      </c>
      <c r="D26" s="539" t="s">
        <v>924</v>
      </c>
    </row>
    <row r="27" spans="1:4" ht="40.5" x14ac:dyDescent="0.3">
      <c r="A27" s="547" t="str">
        <f>TAB00!B74</f>
        <v>TAB4.1.1.4</v>
      </c>
      <c r="B27" s="548" t="str">
        <f>TAB00!C74</f>
        <v>Détail des charges sociales et salariales</v>
      </c>
      <c r="C27" s="549" t="s">
        <v>927</v>
      </c>
      <c r="D27" s="539" t="s">
        <v>924</v>
      </c>
    </row>
    <row r="28" spans="1:4" ht="40.5" x14ac:dyDescent="0.3">
      <c r="A28" s="547" t="str">
        <f>TAB00!B75</f>
        <v>TAB4.1.1.5</v>
      </c>
      <c r="B28" s="548" t="str">
        <f>TAB00!C75</f>
        <v>Détail des "autres charges d'exploitation"</v>
      </c>
      <c r="C28" s="549" t="s">
        <v>928</v>
      </c>
      <c r="D28" s="539" t="s">
        <v>924</v>
      </c>
    </row>
    <row r="29" spans="1:4" ht="40.5" x14ac:dyDescent="0.3">
      <c r="A29" s="547" t="str">
        <f>TAB00!B76</f>
        <v>TAB4.1.1.6</v>
      </c>
      <c r="B29" s="548" t="str">
        <f>TAB00!C76</f>
        <v>Détail des "poduits d'exploitation"</v>
      </c>
      <c r="C29" s="549" t="s">
        <v>929</v>
      </c>
      <c r="D29" s="539" t="s">
        <v>924</v>
      </c>
    </row>
    <row r="30" spans="1:4" ht="27" x14ac:dyDescent="0.3">
      <c r="A30" s="547" t="str">
        <f>TAB00!B77</f>
        <v>TAB4.1.1.7</v>
      </c>
      <c r="B30" s="548" t="str">
        <f>TAB00!C77</f>
        <v>Détail de l'activation des coûts (signe négatif)</v>
      </c>
      <c r="C30" s="549" t="s">
        <v>930</v>
      </c>
      <c r="D30" s="539" t="s">
        <v>924</v>
      </c>
    </row>
    <row r="31" spans="1:4" ht="27" x14ac:dyDescent="0.3">
      <c r="A31" s="547" t="str">
        <f>TAB00!B78</f>
        <v>TAB4.2</v>
      </c>
      <c r="B31" s="548" t="str">
        <f>TAB00!C78</f>
        <v xml:space="preserve">Variations des charges nettes non-contrôlables réel N-1 / réel N </v>
      </c>
      <c r="C31" s="549" t="s">
        <v>931</v>
      </c>
      <c r="D31" s="368" t="s">
        <v>914</v>
      </c>
    </row>
    <row r="32" spans="1:4" ht="27" x14ac:dyDescent="0.3">
      <c r="A32" s="547" t="str">
        <f>TAB00!B79</f>
        <v>TAB4.3</v>
      </c>
      <c r="B32" s="548" t="str">
        <f>TAB00!C79</f>
        <v xml:space="preserve">Variations du chiffre d'affaires réel N-1 / réel N </v>
      </c>
      <c r="C32" s="549" t="s">
        <v>932</v>
      </c>
      <c r="D32" s="368" t="s">
        <v>914</v>
      </c>
    </row>
    <row r="33" spans="1:8" ht="40.5" x14ac:dyDescent="0.3">
      <c r="A33" s="547" t="str">
        <f>TAB00!B80</f>
        <v>TAB5</v>
      </c>
      <c r="B33" s="548" t="str">
        <f>TAB00!C80</f>
        <v>Synthèse des écarts de l'année N relatifs aux charges et produits non-contrôlables - hors OSP</v>
      </c>
      <c r="C33" s="549" t="s">
        <v>933</v>
      </c>
      <c r="D33" s="368" t="s">
        <v>482</v>
      </c>
    </row>
    <row r="34" spans="1:8" x14ac:dyDescent="0.3">
      <c r="A34" s="547" t="str">
        <f>TAB00!B81</f>
        <v>TAB5.1</v>
      </c>
      <c r="B34" s="548" t="str">
        <f>TAB00!C81</f>
        <v>N/A</v>
      </c>
      <c r="C34" s="549" t="s">
        <v>482</v>
      </c>
      <c r="D34" s="368"/>
    </row>
    <row r="35" spans="1:8" x14ac:dyDescent="0.3">
      <c r="A35" s="547" t="str">
        <f>TAB00!B82</f>
        <v>TAB5.2</v>
      </c>
      <c r="B35" s="548" t="str">
        <f>TAB00!C82</f>
        <v>N/A</v>
      </c>
      <c r="C35" s="549" t="s">
        <v>482</v>
      </c>
      <c r="D35" s="368"/>
    </row>
    <row r="36" spans="1:8" ht="40.5" x14ac:dyDescent="0.3">
      <c r="A36" s="547" t="str">
        <f>TAB00!B83</f>
        <v>TAB5.3</v>
      </c>
      <c r="B36" s="548" t="str">
        <f>TAB00!C83</f>
        <v xml:space="preserve">Ecart entre le budget et la réalité relatif aux charges émanant de factures émises par la société FeReSO ou d'autres sociétés dans le cadre du processus de réconciliation </v>
      </c>
      <c r="C36" s="549" t="s">
        <v>934</v>
      </c>
      <c r="D36" s="539" t="s">
        <v>908</v>
      </c>
    </row>
    <row r="37" spans="1:8" ht="27" x14ac:dyDescent="0.3">
      <c r="A37" s="547" t="str">
        <f>TAB00!B84</f>
        <v>TAB5.4</v>
      </c>
      <c r="B37" s="548" t="str">
        <f>TAB00!C84</f>
        <v>Ecart entre le budget et la réalité relatif à la redevance de voirie</v>
      </c>
      <c r="C37" s="549" t="s">
        <v>935</v>
      </c>
      <c r="D37" s="539" t="s">
        <v>908</v>
      </c>
    </row>
    <row r="38" spans="1:8" ht="54" x14ac:dyDescent="0.3">
      <c r="A38" s="547" t="str">
        <f>TAB00!B85</f>
        <v>TAB5.5</v>
      </c>
      <c r="B38" s="548" t="str">
        <f>TAB00!C85</f>
        <v>Ecart entre le budget et la réalité relatif à l'impôt des sociétés</v>
      </c>
      <c r="C38" s="549" t="s">
        <v>1268</v>
      </c>
      <c r="D38" s="539" t="s">
        <v>908</v>
      </c>
    </row>
    <row r="39" spans="1:8" ht="27" x14ac:dyDescent="0.3">
      <c r="A39" s="547" t="str">
        <f>TAB00!B86</f>
        <v>TAB5.6</v>
      </c>
      <c r="B39" s="548" t="str">
        <f>TAB00!C86</f>
        <v>Ecart entre le budget et la réalité relatif aux autres impôts (Redevances, taxes, surcharges)</v>
      </c>
      <c r="C39" s="549" t="s">
        <v>936</v>
      </c>
      <c r="D39" s="539" t="s">
        <v>908</v>
      </c>
    </row>
    <row r="40" spans="1:8" ht="54" x14ac:dyDescent="0.3">
      <c r="A40" s="547" t="str">
        <f>TAB00!B87</f>
        <v>TAB5.7</v>
      </c>
      <c r="B40" s="548" t="str">
        <f>TAB00!C87</f>
        <v>Ecart entre le budget et la réalité relatif aux cotisations de responsabilisation de l’ONSSAPL</v>
      </c>
      <c r="C40" s="549" t="s">
        <v>937</v>
      </c>
      <c r="D40" s="539" t="s">
        <v>924</v>
      </c>
    </row>
    <row r="41" spans="1:8" ht="40.5" x14ac:dyDescent="0.3">
      <c r="A41" s="547" t="str">
        <f>TAB00!B88</f>
        <v>TAB5.8</v>
      </c>
      <c r="B41" s="548" t="str">
        <f>TAB00!C88</f>
        <v>Ecart entre le budget et la réalité relatif aux charges de pension non-capitalisées</v>
      </c>
      <c r="C41" s="548" t="s">
        <v>938</v>
      </c>
      <c r="D41" s="539" t="s">
        <v>908</v>
      </c>
    </row>
    <row r="42" spans="1:8" ht="47.25" customHeight="1" x14ac:dyDescent="0.3">
      <c r="A42" s="547" t="s">
        <v>1216</v>
      </c>
      <c r="B42" s="82" t="s">
        <v>1217</v>
      </c>
      <c r="C42" s="548" t="s">
        <v>1232</v>
      </c>
      <c r="D42" s="539" t="s">
        <v>1233</v>
      </c>
      <c r="E42" s="82"/>
      <c r="F42" s="82"/>
      <c r="G42" s="82"/>
      <c r="H42" s="82"/>
    </row>
    <row r="43" spans="1:8" ht="40.5" x14ac:dyDescent="0.3">
      <c r="A43" s="547" t="str">
        <f>TAB00!B90</f>
        <v>TAB6</v>
      </c>
      <c r="B43" s="548" t="str">
        <f>TAB00!C90</f>
        <v>Synthèse des écarts de l'année N relatifs aux charges et produits non-contrôlables - OSP</v>
      </c>
      <c r="C43" s="549" t="s">
        <v>939</v>
      </c>
      <c r="D43" s="368" t="s">
        <v>482</v>
      </c>
    </row>
    <row r="44" spans="1:8" ht="67.5" x14ac:dyDescent="0.3">
      <c r="A44" s="547" t="str">
        <f>TAB00!B91</f>
        <v>TAB6.1</v>
      </c>
      <c r="B44" s="548" t="str">
        <f>TAB00!C91</f>
        <v>Ecart entre budget et réalité relatif aux charges émanant de factures d’achat de gaz émises par un fournisseur commercial pour l'alimentation de la clientèle propre du GRD</v>
      </c>
      <c r="C44" s="549" t="s">
        <v>954</v>
      </c>
      <c r="D44" s="368" t="s">
        <v>908</v>
      </c>
    </row>
    <row r="45" spans="1:8" ht="40.5" x14ac:dyDescent="0.3">
      <c r="A45" s="547" t="str">
        <f>TAB00!B92</f>
        <v>TAB6.2</v>
      </c>
      <c r="B45" s="548" t="str">
        <f>TAB00!C92</f>
        <v>Ecart entre budget et réalité relatif aux charges de distribution supportées par le GRD pour l'alimentation de la clientèle propre</v>
      </c>
      <c r="C45" s="549" t="s">
        <v>940</v>
      </c>
      <c r="D45" s="368" t="s">
        <v>908</v>
      </c>
    </row>
    <row r="46" spans="1:8" ht="40.5" x14ac:dyDescent="0.3">
      <c r="A46" s="547" t="str">
        <f>TAB00!B93</f>
        <v>TAB6.3</v>
      </c>
      <c r="B46" s="548" t="str">
        <f>TAB00!C93</f>
        <v>N/A</v>
      </c>
      <c r="C46" s="549" t="s">
        <v>941</v>
      </c>
      <c r="D46" s="368" t="s">
        <v>908</v>
      </c>
    </row>
    <row r="47" spans="1:8" ht="40.5" x14ac:dyDescent="0.3">
      <c r="A47" s="547" t="str">
        <f>TAB00!B94</f>
        <v>TAB6.4</v>
      </c>
      <c r="B47" s="548" t="str">
        <f>TAB00!C94</f>
        <v xml:space="preserve">Ecart entre budget et réalité relatif aux produits issus de la facturation de la fourniture de gaz à la clientèle propre du GRD ainsi qu'au montant de la compensation versée par la CREG </v>
      </c>
      <c r="C47" s="549" t="s">
        <v>955</v>
      </c>
      <c r="D47" s="368" t="s">
        <v>908</v>
      </c>
    </row>
    <row r="48" spans="1:8" ht="54" x14ac:dyDescent="0.3">
      <c r="A48" s="547" t="str">
        <f>TAB00!B95</f>
        <v>TAB6.5</v>
      </c>
      <c r="B48" s="548" t="str">
        <f>TAB00!C95</f>
        <v>Ecart entre budget et réalité relatif aux charges et produits liés à l’achat de gaz SER</v>
      </c>
      <c r="C48" s="549" t="s">
        <v>942</v>
      </c>
      <c r="D48" s="368" t="s">
        <v>908</v>
      </c>
    </row>
    <row r="49" spans="1:4" ht="67.5" x14ac:dyDescent="0.3">
      <c r="A49" s="547" t="str">
        <f>TAB00!B96</f>
        <v>TAB7</v>
      </c>
      <c r="B49" s="548" t="str">
        <f>TAB00!C96</f>
        <v>Ecart entre budget et réalité relatif à la marge équitable</v>
      </c>
      <c r="C49" s="548" t="s">
        <v>943</v>
      </c>
      <c r="D49" s="368" t="s">
        <v>908</v>
      </c>
    </row>
    <row r="50" spans="1:4" ht="40.5" x14ac:dyDescent="0.3">
      <c r="A50" s="547" t="str">
        <f>TAB00!B97</f>
        <v>TAB7.1</v>
      </c>
      <c r="B50" s="548" t="str">
        <f>TAB00!C97</f>
        <v xml:space="preserve">Comparaison de l'actif régulé budgété et réel de l'année </v>
      </c>
      <c r="C50" s="549" t="s">
        <v>944</v>
      </c>
      <c r="D50" s="368" t="s">
        <v>908</v>
      </c>
    </row>
    <row r="51" spans="1:4" ht="81" x14ac:dyDescent="0.3">
      <c r="A51" s="547" t="str">
        <f>TAB00!B98</f>
        <v>TAB7.1.1</v>
      </c>
      <c r="B51" s="548" t="str">
        <f>TAB00!C98</f>
        <v xml:space="preserve">Variation de la Base d'Actifs Régulés </v>
      </c>
      <c r="C51" s="549" t="s">
        <v>945</v>
      </c>
      <c r="D51" s="368" t="s">
        <v>914</v>
      </c>
    </row>
    <row r="52" spans="1:4" ht="40.5" x14ac:dyDescent="0.3">
      <c r="A52" s="547" t="str">
        <f>TAB00!B99</f>
        <v>TAB8</v>
      </c>
      <c r="B52" s="548" t="str">
        <f>TAB00!C99</f>
        <v>Le terme "qualité"</v>
      </c>
      <c r="C52" s="549" t="s">
        <v>946</v>
      </c>
      <c r="D52" s="539" t="s">
        <v>947</v>
      </c>
    </row>
    <row r="53" spans="1:4" ht="40.5" x14ac:dyDescent="0.3">
      <c r="A53" s="547" t="str">
        <f>TAB00!B100</f>
        <v>TAB9</v>
      </c>
      <c r="B53" s="548" t="str">
        <f>TAB00!C100</f>
        <v>Ecart entre budget et réalité relatif aux produits issus des tarifs périodiques de distribution</v>
      </c>
      <c r="C53" s="550" t="s">
        <v>948</v>
      </c>
      <c r="D53" s="368" t="s">
        <v>908</v>
      </c>
    </row>
    <row r="54" spans="1:4" ht="108" x14ac:dyDescent="0.3">
      <c r="A54" s="547" t="str">
        <f>TAB00!B101</f>
        <v>TAB9.1</v>
      </c>
      <c r="B54" s="548" t="str">
        <f>TAB00!C101</f>
        <v xml:space="preserve">Comparaison des volumes, capacités et puissances budgétés et réels de l'année </v>
      </c>
      <c r="C54" s="549" t="s">
        <v>1005</v>
      </c>
      <c r="D54" s="368" t="s">
        <v>908</v>
      </c>
    </row>
    <row r="55" spans="1:4" ht="40.5" x14ac:dyDescent="0.3">
      <c r="A55" s="547" t="str">
        <f>TAB00!B102</f>
        <v>TAB10</v>
      </c>
      <c r="B55" s="548" t="str">
        <f>TAB00!C102</f>
        <v>Evolution bilancielle</v>
      </c>
      <c r="C55" s="548" t="s">
        <v>949</v>
      </c>
      <c r="D55" s="368" t="s">
        <v>908</v>
      </c>
    </row>
    <row r="56" spans="1:4" x14ac:dyDescent="0.3">
      <c r="A56" s="547" t="str">
        <f>TAB00!B103</f>
        <v>TAB10.1</v>
      </c>
      <c r="B56" s="548" t="str">
        <f>TAB00!C103</f>
        <v>Détail des créances à un an au plus</v>
      </c>
      <c r="C56" s="551" t="s">
        <v>950</v>
      </c>
      <c r="D56" s="368" t="s">
        <v>908</v>
      </c>
    </row>
    <row r="57" spans="1:4" x14ac:dyDescent="0.3">
      <c r="A57" s="547" t="str">
        <f>TAB00!B104</f>
        <v>TAB10.2</v>
      </c>
      <c r="B57" s="548" t="str">
        <f>TAB00!C104</f>
        <v xml:space="preserve">Détail des comptes de régularisation </v>
      </c>
      <c r="C57" s="551" t="s">
        <v>951</v>
      </c>
      <c r="D57" s="368" t="s">
        <v>908</v>
      </c>
    </row>
    <row r="58" spans="1:4" x14ac:dyDescent="0.3">
      <c r="A58" s="547" t="str">
        <f>TAB00!B105</f>
        <v>TAB10.3</v>
      </c>
      <c r="B58" s="548" t="str">
        <f>TAB00!C105</f>
        <v>Variation des capitaux propres</v>
      </c>
      <c r="C58" s="552" t="s">
        <v>952</v>
      </c>
      <c r="D58" s="368" t="s">
        <v>908</v>
      </c>
    </row>
    <row r="59" spans="1:4" x14ac:dyDescent="0.3">
      <c r="A59" s="547" t="str">
        <f>TAB00!B106</f>
        <v>TAB10.4</v>
      </c>
      <c r="B59" s="548" t="str">
        <f>TAB00!C106</f>
        <v>Variation des provisions</v>
      </c>
      <c r="C59" s="551" t="s">
        <v>953</v>
      </c>
      <c r="D59" s="368" t="s">
        <v>908</v>
      </c>
    </row>
  </sheetData>
  <mergeCells count="3">
    <mergeCell ref="A3:D3"/>
    <mergeCell ref="A5:D5"/>
    <mergeCell ref="A7:D7"/>
  </mergeCells>
  <hyperlinks>
    <hyperlink ref="A1" location="TAB00!A1" display="Retour page de garde" xr:uid="{2AC01916-8737-49D5-B440-CD6DE05A9926}"/>
  </hyperlinks>
  <pageMargins left="0.7" right="0.7" top="0.75" bottom="0.75" header="0.3" footer="0.3"/>
  <pageSetup paperSize="9" scale="62" fitToHeight="0"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S81"/>
  <sheetViews>
    <sheetView zoomScaleNormal="100" workbookViewId="0">
      <selection activeCell="F25" sqref="F25"/>
    </sheetView>
  </sheetViews>
  <sheetFormatPr baseColWidth="10" defaultColWidth="7.83203125" defaultRowHeight="13.5" x14ac:dyDescent="0.3"/>
  <cols>
    <col min="1" max="1" width="107.83203125" style="7" bestFit="1" customWidth="1"/>
    <col min="2" max="8" width="16.6640625" style="7" customWidth="1"/>
    <col min="9" max="16384" width="7.83203125" style="7"/>
  </cols>
  <sheetData>
    <row r="1" spans="1:19" ht="15" x14ac:dyDescent="0.3">
      <c r="A1" s="78" t="s">
        <v>33</v>
      </c>
    </row>
    <row r="3" spans="1:19" s="2" customFormat="1" ht="22.15" customHeight="1" x14ac:dyDescent="0.35">
      <c r="A3" s="204" t="str">
        <f>TAB00!B96&amp;" : "&amp;TAB00!C96</f>
        <v>TAB7 : Ecart entre budget et réalité relatif à la marge équitable</v>
      </c>
      <c r="B3" s="54"/>
      <c r="C3" s="54"/>
      <c r="D3" s="54"/>
      <c r="E3" s="53"/>
      <c r="F3" s="53"/>
      <c r="G3" s="53"/>
      <c r="H3" s="53"/>
      <c r="I3" s="53"/>
      <c r="J3" s="53"/>
      <c r="K3" s="53"/>
      <c r="L3" s="53"/>
      <c r="M3" s="53"/>
      <c r="N3" s="53"/>
      <c r="O3" s="53"/>
      <c r="P3" s="53"/>
      <c r="Q3" s="53"/>
      <c r="R3" s="53"/>
      <c r="S3" s="53"/>
    </row>
    <row r="5" spans="1:19" ht="40.5" x14ac:dyDescent="0.3">
      <c r="A5" s="79" t="s">
        <v>12</v>
      </c>
      <c r="B5" s="91" t="str">
        <f>"BUDGET "&amp;TAB00!E14</f>
        <v>BUDGET 2025</v>
      </c>
      <c r="C5" s="91" t="str">
        <f>"REALITE "&amp;TAB00!E14</f>
        <v>REALITE 2025</v>
      </c>
      <c r="D5" s="27" t="str">
        <f>"ECART "&amp;B5&amp;" - "&amp;C5</f>
        <v>ECART BUDGET 2025 - REALITE 2025</v>
      </c>
    </row>
    <row r="6" spans="1:19" x14ac:dyDescent="0.3">
      <c r="A6" s="398" t="s">
        <v>2</v>
      </c>
      <c r="B6" s="399">
        <f>+B7+B8</f>
        <v>0</v>
      </c>
      <c r="C6" s="575">
        <f>+C7+C8</f>
        <v>0</v>
      </c>
      <c r="D6" s="400">
        <f>B6-C6</f>
        <v>0</v>
      </c>
      <c r="E6" s="11"/>
      <c r="F6" s="11"/>
      <c r="G6" s="11"/>
    </row>
    <row r="7" spans="1:19" x14ac:dyDescent="0.3">
      <c r="A7" s="496" t="s">
        <v>746</v>
      </c>
      <c r="B7" s="376"/>
      <c r="C7" s="705">
        <f>+SUM(G62,G79)/2*HLOOKUP(RIGHT(C5,4)*1,TAB00!$B$37:$J$44,8,FALSE)</f>
        <v>0</v>
      </c>
      <c r="D7" s="400">
        <f t="shared" ref="D7:D8" si="0">B7-C7</f>
        <v>0</v>
      </c>
      <c r="E7" s="11"/>
      <c r="F7" s="11"/>
      <c r="G7" s="704"/>
    </row>
    <row r="8" spans="1:19" x14ac:dyDescent="0.3">
      <c r="A8" s="496" t="s">
        <v>747</v>
      </c>
      <c r="B8" s="401"/>
      <c r="C8" s="706">
        <f>+(SUM(G63,G64,G80,G81)/2*HLOOKUP(RIGHT(C5,4)*1,TAB00!$B$37:$J$45,9,FALSE))</f>
        <v>0</v>
      </c>
      <c r="D8" s="400">
        <f t="shared" si="0"/>
        <v>0</v>
      </c>
      <c r="E8" s="11"/>
      <c r="F8" s="11"/>
      <c r="G8" s="704"/>
    </row>
    <row r="9" spans="1:19" x14ac:dyDescent="0.3">
      <c r="A9" s="398" t="s">
        <v>35</v>
      </c>
      <c r="B9" s="147">
        <f>B6-SUM(B7:B8)</f>
        <v>0</v>
      </c>
      <c r="C9" s="147">
        <f>C6-SUM(C7:C8)</f>
        <v>0</v>
      </c>
      <c r="D9" s="147">
        <f t="shared" ref="D9" si="1">D6-SUM(D7:D8)</f>
        <v>0</v>
      </c>
      <c r="E9" s="11"/>
    </row>
    <row r="11" spans="1:19" x14ac:dyDescent="0.3">
      <c r="A11" s="815" t="s">
        <v>13</v>
      </c>
      <c r="B11" s="816"/>
      <c r="C11" s="816"/>
      <c r="D11" s="816"/>
      <c r="E11" s="816"/>
      <c r="F11" s="816"/>
      <c r="G11" s="816"/>
      <c r="H11" s="816"/>
    </row>
    <row r="12" spans="1:19" ht="40.5" x14ac:dyDescent="0.3">
      <c r="A12" s="79" t="s">
        <v>12</v>
      </c>
      <c r="B12" s="106" t="str">
        <f>"REALITE "&amp;TAB00!$E$14-4</f>
        <v>REALITE 2021</v>
      </c>
      <c r="C12" s="91" t="str">
        <f>"REALITE "&amp;TAB00!$E$14-3</f>
        <v>REALITE 2022</v>
      </c>
      <c r="D12" s="91" t="str">
        <f>"REALITE "&amp;TAB00!$E$14-2</f>
        <v>REALITE 2023</v>
      </c>
      <c r="E12" s="91" t="str">
        <f>"REALITE "&amp;TAB00!$E$14-1</f>
        <v>REALITE 2024</v>
      </c>
      <c r="F12" s="91" t="str">
        <f>"BUDGET "&amp;TAB00!$E$14</f>
        <v>BUDGET 2025</v>
      </c>
      <c r="G12" s="91" t="str">
        <f>"REALITE "&amp;TAB00!$E$14</f>
        <v>REALITE 2025</v>
      </c>
      <c r="H12" s="27" t="str">
        <f>"ECART "&amp;F12&amp;" - "&amp;G12</f>
        <v>ECART BUDGET 2025 - REALITE 2025</v>
      </c>
    </row>
    <row r="13" spans="1:19" x14ac:dyDescent="0.3">
      <c r="A13" s="146" t="s">
        <v>387</v>
      </c>
      <c r="B13" s="143">
        <f t="shared" ref="B13:E13" si="2">SUM(B14:B16)</f>
        <v>0</v>
      </c>
      <c r="C13" s="143">
        <f t="shared" si="2"/>
        <v>0</v>
      </c>
      <c r="D13" s="143">
        <f t="shared" si="2"/>
        <v>0</v>
      </c>
      <c r="E13" s="143">
        <f t="shared" si="2"/>
        <v>0</v>
      </c>
      <c r="F13" s="143">
        <f t="shared" ref="F13" si="3">SUM(F14:F16)</f>
        <v>0</v>
      </c>
      <c r="G13" s="143">
        <f t="shared" ref="G13" si="4">SUM(G14:G16)</f>
        <v>0</v>
      </c>
      <c r="H13" s="143">
        <f>F13-G13</f>
        <v>0</v>
      </c>
    </row>
    <row r="14" spans="1:19" x14ac:dyDescent="0.3">
      <c r="A14" s="145" t="s">
        <v>36</v>
      </c>
      <c r="B14" s="22"/>
      <c r="C14" s="4">
        <f t="shared" ref="C14:E16" si="5">B31</f>
        <v>0</v>
      </c>
      <c r="D14" s="4">
        <f t="shared" si="5"/>
        <v>0</v>
      </c>
      <c r="E14" s="4">
        <f t="shared" si="5"/>
        <v>0</v>
      </c>
      <c r="F14" s="143">
        <f>'TAB7.1'!$C$26</f>
        <v>0</v>
      </c>
      <c r="G14" s="143">
        <f>'TAB7.1'!$C$59</f>
        <v>0</v>
      </c>
      <c r="H14" s="143">
        <f t="shared" ref="H14:H30" si="6">F14-G14</f>
        <v>0</v>
      </c>
    </row>
    <row r="15" spans="1:19" x14ac:dyDescent="0.3">
      <c r="A15" s="145" t="s">
        <v>37</v>
      </c>
      <c r="B15" s="22"/>
      <c r="C15" s="4">
        <f t="shared" si="5"/>
        <v>0</v>
      </c>
      <c r="D15" s="4">
        <f t="shared" si="5"/>
        <v>0</v>
      </c>
      <c r="E15" s="4">
        <f t="shared" si="5"/>
        <v>0</v>
      </c>
      <c r="F15" s="143">
        <f>'TAB7.1'!$D$26</f>
        <v>0</v>
      </c>
      <c r="G15" s="143">
        <f>'TAB7.1'!$D$59</f>
        <v>0</v>
      </c>
      <c r="H15" s="143">
        <f t="shared" si="6"/>
        <v>0</v>
      </c>
    </row>
    <row r="16" spans="1:19" x14ac:dyDescent="0.3">
      <c r="A16" s="145" t="s">
        <v>38</v>
      </c>
      <c r="B16" s="22"/>
      <c r="C16" s="4">
        <f t="shared" si="5"/>
        <v>0</v>
      </c>
      <c r="D16" s="4">
        <f t="shared" si="5"/>
        <v>0</v>
      </c>
      <c r="E16" s="4">
        <f t="shared" si="5"/>
        <v>0</v>
      </c>
      <c r="F16" s="143">
        <f>'TAB7.1'!$E$26</f>
        <v>0</v>
      </c>
      <c r="G16" s="143">
        <f>'TAB7.1'!$E$59</f>
        <v>0</v>
      </c>
      <c r="H16" s="143">
        <f t="shared" si="6"/>
        <v>0</v>
      </c>
    </row>
    <row r="17" spans="1:8" x14ac:dyDescent="0.3">
      <c r="A17" s="144" t="s">
        <v>39</v>
      </c>
      <c r="B17" s="22"/>
      <c r="C17" s="22"/>
      <c r="D17" s="22"/>
      <c r="E17" s="22"/>
      <c r="F17" s="143">
        <f>'TAB7.1'!$F$26</f>
        <v>0</v>
      </c>
      <c r="G17" s="143">
        <f>'TAB7.1'!$F$59</f>
        <v>0</v>
      </c>
      <c r="H17" s="143">
        <f t="shared" si="6"/>
        <v>0</v>
      </c>
    </row>
    <row r="18" spans="1:8" x14ac:dyDescent="0.3">
      <c r="A18" s="144" t="s">
        <v>40</v>
      </c>
      <c r="B18" s="22"/>
      <c r="C18" s="22"/>
      <c r="D18" s="22"/>
      <c r="E18" s="22"/>
      <c r="F18" s="143">
        <f>'TAB7.1'!$G$26</f>
        <v>0</v>
      </c>
      <c r="G18" s="143">
        <f>'TAB7.1'!$G$59</f>
        <v>0</v>
      </c>
      <c r="H18" s="143">
        <f t="shared" si="6"/>
        <v>0</v>
      </c>
    </row>
    <row r="19" spans="1:8" x14ac:dyDescent="0.3">
      <c r="A19" s="144" t="s">
        <v>41</v>
      </c>
      <c r="B19" s="22"/>
      <c r="C19" s="22"/>
      <c r="D19" s="22"/>
      <c r="E19" s="22"/>
      <c r="F19" s="143">
        <f>'TAB7.1'!$H$26</f>
        <v>0</v>
      </c>
      <c r="G19" s="143">
        <f>'TAB7.1'!$H$59</f>
        <v>0</v>
      </c>
      <c r="H19" s="143">
        <f t="shared" si="6"/>
        <v>0</v>
      </c>
    </row>
    <row r="20" spans="1:8" x14ac:dyDescent="0.3">
      <c r="A20" s="144" t="s">
        <v>42</v>
      </c>
      <c r="B20" s="22"/>
      <c r="C20" s="22"/>
      <c r="D20" s="22"/>
      <c r="E20" s="22"/>
      <c r="F20" s="143">
        <f>'TAB7.1'!$I$26</f>
        <v>0</v>
      </c>
      <c r="G20" s="143">
        <f>'TAB7.1'!$I$59</f>
        <v>0</v>
      </c>
      <c r="H20" s="143">
        <f t="shared" si="6"/>
        <v>0</v>
      </c>
    </row>
    <row r="21" spans="1:8" x14ac:dyDescent="0.3">
      <c r="A21" s="144" t="s">
        <v>43</v>
      </c>
      <c r="B21" s="143">
        <f t="shared" ref="B21:E21" si="7">SUM(B22:B24)</f>
        <v>0</v>
      </c>
      <c r="C21" s="143">
        <f t="shared" si="7"/>
        <v>0</v>
      </c>
      <c r="D21" s="143">
        <f t="shared" si="7"/>
        <v>0</v>
      </c>
      <c r="E21" s="143">
        <f t="shared" si="7"/>
        <v>0</v>
      </c>
      <c r="F21" s="143">
        <f t="shared" ref="F21" si="8">SUM(F22:F24)</f>
        <v>0</v>
      </c>
      <c r="G21" s="143">
        <f t="shared" ref="G21" si="9">SUM(G22:G24)</f>
        <v>0</v>
      </c>
      <c r="H21" s="143">
        <f t="shared" si="6"/>
        <v>0</v>
      </c>
    </row>
    <row r="22" spans="1:8" x14ac:dyDescent="0.3">
      <c r="A22" s="145" t="s">
        <v>36</v>
      </c>
      <c r="B22" s="22"/>
      <c r="C22" s="22"/>
      <c r="D22" s="22"/>
      <c r="E22" s="22"/>
      <c r="F22" s="143">
        <f>'TAB7.1'!$J$26</f>
        <v>0</v>
      </c>
      <c r="G22" s="143">
        <f>'TAB7.1'!$J$59</f>
        <v>0</v>
      </c>
      <c r="H22" s="143">
        <f t="shared" si="6"/>
        <v>0</v>
      </c>
    </row>
    <row r="23" spans="1:8" x14ac:dyDescent="0.3">
      <c r="A23" s="145" t="s">
        <v>37</v>
      </c>
      <c r="B23" s="22"/>
      <c r="C23" s="22"/>
      <c r="D23" s="22"/>
      <c r="E23" s="22"/>
      <c r="F23" s="143">
        <f>'TAB7.1'!$K$26</f>
        <v>0</v>
      </c>
      <c r="G23" s="143">
        <f>'TAB7.1'!$K$59</f>
        <v>0</v>
      </c>
      <c r="H23" s="143">
        <f t="shared" si="6"/>
        <v>0</v>
      </c>
    </row>
    <row r="24" spans="1:8" x14ac:dyDescent="0.3">
      <c r="A24" s="145" t="s">
        <v>38</v>
      </c>
      <c r="B24" s="22"/>
      <c r="C24" s="22"/>
      <c r="D24" s="22"/>
      <c r="E24" s="22"/>
      <c r="F24" s="143">
        <f>'TAB7.1'!$L$26</f>
        <v>0</v>
      </c>
      <c r="G24" s="143">
        <f>'TAB7.1'!$L$59</f>
        <v>0</v>
      </c>
      <c r="H24" s="143">
        <f t="shared" si="6"/>
        <v>0</v>
      </c>
    </row>
    <row r="25" spans="1:8" x14ac:dyDescent="0.3">
      <c r="A25" s="144" t="s">
        <v>44</v>
      </c>
      <c r="B25" s="143">
        <f t="shared" ref="B25:E25" si="10">SUM(B26:B29)</f>
        <v>0</v>
      </c>
      <c r="C25" s="143">
        <f t="shared" si="10"/>
        <v>0</v>
      </c>
      <c r="D25" s="143">
        <f t="shared" si="10"/>
        <v>0</v>
      </c>
      <c r="E25" s="143">
        <f t="shared" si="10"/>
        <v>0</v>
      </c>
      <c r="F25" s="143">
        <f t="shared" ref="F25" si="11">SUM(F26:F29)</f>
        <v>0</v>
      </c>
      <c r="G25" s="143">
        <f t="shared" ref="G25" si="12">SUM(G26:G29)</f>
        <v>0</v>
      </c>
      <c r="H25" s="143">
        <f t="shared" si="6"/>
        <v>0</v>
      </c>
    </row>
    <row r="26" spans="1:8" x14ac:dyDescent="0.3">
      <c r="A26" s="145" t="s">
        <v>45</v>
      </c>
      <c r="B26" s="22"/>
      <c r="C26" s="22"/>
      <c r="D26" s="22"/>
      <c r="E26" s="22"/>
      <c r="F26" s="143">
        <f>'TAB7.1'!$M$26</f>
        <v>0</v>
      </c>
      <c r="G26" s="143">
        <f>'TAB7.1'!$M$59</f>
        <v>0</v>
      </c>
      <c r="H26" s="143">
        <f t="shared" si="6"/>
        <v>0</v>
      </c>
    </row>
    <row r="27" spans="1:8" x14ac:dyDescent="0.3">
      <c r="A27" s="145" t="s">
        <v>46</v>
      </c>
      <c r="B27" s="22"/>
      <c r="C27" s="22"/>
      <c r="D27" s="22"/>
      <c r="E27" s="22"/>
      <c r="F27" s="143">
        <f>'TAB7.1'!$N$26</f>
        <v>0</v>
      </c>
      <c r="G27" s="143">
        <f>'TAB7.1'!$N$59</f>
        <v>0</v>
      </c>
      <c r="H27" s="143">
        <f t="shared" si="6"/>
        <v>0</v>
      </c>
    </row>
    <row r="28" spans="1:8" x14ac:dyDescent="0.3">
      <c r="A28" s="145" t="s">
        <v>47</v>
      </c>
      <c r="B28" s="22"/>
      <c r="C28" s="22"/>
      <c r="D28" s="22"/>
      <c r="E28" s="22"/>
      <c r="F28" s="143">
        <f>'TAB7.1'!$O$26</f>
        <v>0</v>
      </c>
      <c r="G28" s="143">
        <f>'TAB7.1'!$O$59</f>
        <v>0</v>
      </c>
      <c r="H28" s="143">
        <f t="shared" si="6"/>
        <v>0</v>
      </c>
    </row>
    <row r="29" spans="1:8" x14ac:dyDescent="0.3">
      <c r="A29" s="145" t="s">
        <v>48</v>
      </c>
      <c r="B29" s="22"/>
      <c r="C29" s="22"/>
      <c r="D29" s="22"/>
      <c r="E29" s="22"/>
      <c r="F29" s="143">
        <f>'TAB7.1'!$P$26</f>
        <v>0</v>
      </c>
      <c r="G29" s="143">
        <f>'TAB7.1'!$P$59</f>
        <v>0</v>
      </c>
      <c r="H29" s="143">
        <f t="shared" si="6"/>
        <v>0</v>
      </c>
    </row>
    <row r="30" spans="1:8" x14ac:dyDescent="0.3">
      <c r="A30" s="146" t="s">
        <v>386</v>
      </c>
      <c r="B30" s="143">
        <f t="shared" ref="B30:E30" si="13">SUM(B31:B33)</f>
        <v>0</v>
      </c>
      <c r="C30" s="143">
        <f t="shared" si="13"/>
        <v>0</v>
      </c>
      <c r="D30" s="143">
        <f t="shared" si="13"/>
        <v>0</v>
      </c>
      <c r="E30" s="143">
        <f t="shared" si="13"/>
        <v>0</v>
      </c>
      <c r="F30" s="143">
        <f t="shared" ref="F30" si="14">SUM(F31:F33)</f>
        <v>0</v>
      </c>
      <c r="G30" s="143">
        <f t="shared" ref="G30" si="15">SUM(G31:G33)</f>
        <v>0</v>
      </c>
      <c r="H30" s="143">
        <f t="shared" si="6"/>
        <v>0</v>
      </c>
    </row>
    <row r="31" spans="1:8" ht="12" customHeight="1" x14ac:dyDescent="0.3">
      <c r="A31" s="145" t="s">
        <v>36</v>
      </c>
      <c r="B31" s="4">
        <f>SUM(B14,B17:B20,B22,B26:B27)</f>
        <v>0</v>
      </c>
      <c r="C31" s="4">
        <f t="shared" ref="C31:H31" si="16">SUM(C14,C17:C20,C22,C26:C27)</f>
        <v>0</v>
      </c>
      <c r="D31" s="4">
        <f t="shared" si="16"/>
        <v>0</v>
      </c>
      <c r="E31" s="4">
        <f t="shared" si="16"/>
        <v>0</v>
      </c>
      <c r="F31" s="4">
        <f t="shared" si="16"/>
        <v>0</v>
      </c>
      <c r="G31" s="4">
        <f t="shared" si="16"/>
        <v>0</v>
      </c>
      <c r="H31" s="143">
        <f t="shared" si="16"/>
        <v>0</v>
      </c>
    </row>
    <row r="32" spans="1:8" x14ac:dyDescent="0.3">
      <c r="A32" s="145" t="s">
        <v>37</v>
      </c>
      <c r="B32" s="4">
        <f t="shared" ref="B32:B33" si="17">SUM(B15,B23,B28)</f>
        <v>0</v>
      </c>
      <c r="C32" s="4">
        <f t="shared" ref="C32:H32" si="18">SUM(C15,C23,C28)</f>
        <v>0</v>
      </c>
      <c r="D32" s="4">
        <f t="shared" si="18"/>
        <v>0</v>
      </c>
      <c r="E32" s="4">
        <f t="shared" si="18"/>
        <v>0</v>
      </c>
      <c r="F32" s="4">
        <f t="shared" si="18"/>
        <v>0</v>
      </c>
      <c r="G32" s="4">
        <f t="shared" si="18"/>
        <v>0</v>
      </c>
      <c r="H32" s="143">
        <f t="shared" si="18"/>
        <v>0</v>
      </c>
    </row>
    <row r="33" spans="1:8" x14ac:dyDescent="0.3">
      <c r="A33" s="145" t="s">
        <v>38</v>
      </c>
      <c r="B33" s="4">
        <f t="shared" si="17"/>
        <v>0</v>
      </c>
      <c r="C33" s="4">
        <f t="shared" ref="C33:H33" si="19">SUM(C16,C24,C29)</f>
        <v>0</v>
      </c>
      <c r="D33" s="4">
        <f t="shared" si="19"/>
        <v>0</v>
      </c>
      <c r="E33" s="4">
        <f t="shared" si="19"/>
        <v>0</v>
      </c>
      <c r="F33" s="4">
        <f t="shared" si="19"/>
        <v>0</v>
      </c>
      <c r="G33" s="4">
        <f t="shared" si="19"/>
        <v>0</v>
      </c>
      <c r="H33" s="143">
        <f t="shared" si="19"/>
        <v>0</v>
      </c>
    </row>
    <row r="35" spans="1:8" x14ac:dyDescent="0.3">
      <c r="A35" s="815" t="s">
        <v>385</v>
      </c>
      <c r="B35" s="816"/>
      <c r="C35" s="816"/>
      <c r="D35" s="816"/>
      <c r="E35" s="816"/>
      <c r="F35" s="816"/>
      <c r="G35" s="816"/>
      <c r="H35" s="816"/>
    </row>
    <row r="36" spans="1:8" ht="40.5" x14ac:dyDescent="0.3">
      <c r="A36" s="79" t="s">
        <v>12</v>
      </c>
      <c r="B36" s="106" t="str">
        <f>B12</f>
        <v>REALITE 2021</v>
      </c>
      <c r="C36" s="91" t="str">
        <f t="shared" ref="C36:H36" si="20">C12</f>
        <v>REALITE 2022</v>
      </c>
      <c r="D36" s="91" t="str">
        <f t="shared" si="20"/>
        <v>REALITE 2023</v>
      </c>
      <c r="E36" s="91" t="str">
        <f t="shared" si="20"/>
        <v>REALITE 2024</v>
      </c>
      <c r="F36" s="91" t="str">
        <f t="shared" si="20"/>
        <v>BUDGET 2025</v>
      </c>
      <c r="G36" s="91" t="str">
        <f t="shared" si="20"/>
        <v>REALITE 2025</v>
      </c>
      <c r="H36" s="27" t="str">
        <f t="shared" si="20"/>
        <v>ECART BUDGET 2025 - REALITE 2025</v>
      </c>
    </row>
    <row r="37" spans="1:8" x14ac:dyDescent="0.3">
      <c r="A37" s="146" t="s">
        <v>387</v>
      </c>
      <c r="B37" s="143">
        <f t="shared" ref="B37:E37" si="21">SUM(B38:B40)</f>
        <v>0</v>
      </c>
      <c r="C37" s="143">
        <f t="shared" si="21"/>
        <v>0</v>
      </c>
      <c r="D37" s="143">
        <f t="shared" si="21"/>
        <v>0</v>
      </c>
      <c r="E37" s="143">
        <f t="shared" si="21"/>
        <v>0</v>
      </c>
      <c r="F37" s="143">
        <f t="shared" ref="F37:G37" si="22">SUM(F38:F40)</f>
        <v>0</v>
      </c>
      <c r="G37" s="143">
        <f t="shared" si="22"/>
        <v>0</v>
      </c>
      <c r="H37" s="143">
        <f>F37-G37</f>
        <v>0</v>
      </c>
    </row>
    <row r="38" spans="1:8" x14ac:dyDescent="0.3">
      <c r="A38" s="145" t="s">
        <v>36</v>
      </c>
      <c r="B38" s="22"/>
      <c r="C38" s="4">
        <f t="shared" ref="C38:E40" si="23">B55</f>
        <v>0</v>
      </c>
      <c r="D38" s="4">
        <f t="shared" si="23"/>
        <v>0</v>
      </c>
      <c r="E38" s="4">
        <f t="shared" si="23"/>
        <v>0</v>
      </c>
      <c r="F38" s="143">
        <f>'TAB7.1'!$C$40</f>
        <v>0</v>
      </c>
      <c r="G38" s="143">
        <f>'TAB7.1'!$C$73</f>
        <v>0</v>
      </c>
      <c r="H38" s="143">
        <f t="shared" ref="H38:H54" si="24">F38-G38</f>
        <v>0</v>
      </c>
    </row>
    <row r="39" spans="1:8" x14ac:dyDescent="0.3">
      <c r="A39" s="145" t="s">
        <v>37</v>
      </c>
      <c r="B39" s="22"/>
      <c r="C39" s="4">
        <f t="shared" si="23"/>
        <v>0</v>
      </c>
      <c r="D39" s="4">
        <f t="shared" si="23"/>
        <v>0</v>
      </c>
      <c r="E39" s="4">
        <f t="shared" si="23"/>
        <v>0</v>
      </c>
      <c r="F39" s="143">
        <f>'TAB7.1'!$D$40</f>
        <v>0</v>
      </c>
      <c r="G39" s="143">
        <f>'TAB7.1'!$D$73</f>
        <v>0</v>
      </c>
      <c r="H39" s="143">
        <f t="shared" si="24"/>
        <v>0</v>
      </c>
    </row>
    <row r="40" spans="1:8" x14ac:dyDescent="0.3">
      <c r="A40" s="145" t="s">
        <v>38</v>
      </c>
      <c r="B40" s="22"/>
      <c r="C40" s="4">
        <f t="shared" si="23"/>
        <v>0</v>
      </c>
      <c r="D40" s="4">
        <f t="shared" si="23"/>
        <v>0</v>
      </c>
      <c r="E40" s="4">
        <f t="shared" si="23"/>
        <v>0</v>
      </c>
      <c r="F40" s="143">
        <f>'TAB7.1'!$E$40</f>
        <v>0</v>
      </c>
      <c r="G40" s="143">
        <f>'TAB7.1'!$E$73</f>
        <v>0</v>
      </c>
      <c r="H40" s="143">
        <f t="shared" si="24"/>
        <v>0</v>
      </c>
    </row>
    <row r="41" spans="1:8" x14ac:dyDescent="0.3">
      <c r="A41" s="144" t="s">
        <v>39</v>
      </c>
      <c r="B41" s="22"/>
      <c r="C41" s="22"/>
      <c r="D41" s="22"/>
      <c r="E41" s="22"/>
      <c r="F41" s="143">
        <f>'TAB7.1'!$F$40</f>
        <v>0</v>
      </c>
      <c r="G41" s="143">
        <f>'TAB7.1'!$F$73</f>
        <v>0</v>
      </c>
      <c r="H41" s="143">
        <f t="shared" si="24"/>
        <v>0</v>
      </c>
    </row>
    <row r="42" spans="1:8" x14ac:dyDescent="0.3">
      <c r="A42" s="144" t="s">
        <v>40</v>
      </c>
      <c r="B42" s="22"/>
      <c r="C42" s="22"/>
      <c r="D42" s="22"/>
      <c r="E42" s="22"/>
      <c r="F42" s="143">
        <f>'TAB7.1'!$G$40</f>
        <v>0</v>
      </c>
      <c r="G42" s="143">
        <f>'TAB7.1'!$G$73</f>
        <v>0</v>
      </c>
      <c r="H42" s="143">
        <f t="shared" si="24"/>
        <v>0</v>
      </c>
    </row>
    <row r="43" spans="1:8" x14ac:dyDescent="0.3">
      <c r="A43" s="144" t="s">
        <v>41</v>
      </c>
      <c r="B43" s="22"/>
      <c r="C43" s="22"/>
      <c r="D43" s="22"/>
      <c r="E43" s="22"/>
      <c r="F43" s="143">
        <f>'TAB7.1'!$H$40</f>
        <v>0</v>
      </c>
      <c r="G43" s="143">
        <f>'TAB7.1'!$H$73</f>
        <v>0</v>
      </c>
      <c r="H43" s="143">
        <f t="shared" si="24"/>
        <v>0</v>
      </c>
    </row>
    <row r="44" spans="1:8" x14ac:dyDescent="0.3">
      <c r="A44" s="144" t="s">
        <v>42</v>
      </c>
      <c r="B44" s="22"/>
      <c r="C44" s="22"/>
      <c r="D44" s="22"/>
      <c r="E44" s="22"/>
      <c r="F44" s="143">
        <f>'TAB7.1'!$I$40</f>
        <v>0</v>
      </c>
      <c r="G44" s="143">
        <f>'TAB7.1'!$I$73</f>
        <v>0</v>
      </c>
      <c r="H44" s="143">
        <f t="shared" si="24"/>
        <v>0</v>
      </c>
    </row>
    <row r="45" spans="1:8" x14ac:dyDescent="0.3">
      <c r="A45" s="144" t="s">
        <v>43</v>
      </c>
      <c r="B45" s="143">
        <f t="shared" ref="B45:E45" si="25">SUM(B46:B48)</f>
        <v>0</v>
      </c>
      <c r="C45" s="143">
        <f t="shared" si="25"/>
        <v>0</v>
      </c>
      <c r="D45" s="143">
        <f t="shared" si="25"/>
        <v>0</v>
      </c>
      <c r="E45" s="143">
        <f t="shared" si="25"/>
        <v>0</v>
      </c>
      <c r="F45" s="143">
        <f t="shared" ref="F45:G45" si="26">SUM(F46:F48)</f>
        <v>0</v>
      </c>
      <c r="G45" s="143">
        <f t="shared" si="26"/>
        <v>0</v>
      </c>
      <c r="H45" s="143">
        <f t="shared" si="24"/>
        <v>0</v>
      </c>
    </row>
    <row r="46" spans="1:8" x14ac:dyDescent="0.3">
      <c r="A46" s="145" t="s">
        <v>36</v>
      </c>
      <c r="B46" s="22"/>
      <c r="C46" s="22"/>
      <c r="D46" s="22"/>
      <c r="E46" s="22"/>
      <c r="F46" s="143">
        <f>'TAB7.1'!$J$40</f>
        <v>0</v>
      </c>
      <c r="G46" s="143">
        <f>'TAB7.1'!$J$73</f>
        <v>0</v>
      </c>
      <c r="H46" s="143">
        <f t="shared" si="24"/>
        <v>0</v>
      </c>
    </row>
    <row r="47" spans="1:8" x14ac:dyDescent="0.3">
      <c r="A47" s="145" t="s">
        <v>37</v>
      </c>
      <c r="B47" s="22"/>
      <c r="C47" s="22"/>
      <c r="D47" s="22"/>
      <c r="E47" s="22"/>
      <c r="F47" s="143">
        <f>'TAB7.1'!$K$40</f>
        <v>0</v>
      </c>
      <c r="G47" s="143">
        <f>'TAB7.1'!$K$73</f>
        <v>0</v>
      </c>
      <c r="H47" s="143">
        <f t="shared" si="24"/>
        <v>0</v>
      </c>
    </row>
    <row r="48" spans="1:8" x14ac:dyDescent="0.3">
      <c r="A48" s="145" t="s">
        <v>38</v>
      </c>
      <c r="B48" s="22"/>
      <c r="C48" s="22"/>
      <c r="D48" s="22"/>
      <c r="E48" s="22"/>
      <c r="F48" s="143">
        <f>'TAB7.1'!$L$40</f>
        <v>0</v>
      </c>
      <c r="G48" s="143">
        <f>'TAB7.1'!$L$73</f>
        <v>0</v>
      </c>
      <c r="H48" s="143">
        <f t="shared" si="24"/>
        <v>0</v>
      </c>
    </row>
    <row r="49" spans="1:8" x14ac:dyDescent="0.3">
      <c r="A49" s="144" t="s">
        <v>44</v>
      </c>
      <c r="B49" s="143">
        <f t="shared" ref="B49:E49" si="27">SUM(B50:B53)</f>
        <v>0</v>
      </c>
      <c r="C49" s="143">
        <f t="shared" si="27"/>
        <v>0</v>
      </c>
      <c r="D49" s="143">
        <f t="shared" si="27"/>
        <v>0</v>
      </c>
      <c r="E49" s="143">
        <f t="shared" si="27"/>
        <v>0</v>
      </c>
      <c r="F49" s="143">
        <f t="shared" ref="F49:G49" si="28">SUM(F50:F53)</f>
        <v>0</v>
      </c>
      <c r="G49" s="143">
        <f t="shared" si="28"/>
        <v>0</v>
      </c>
      <c r="H49" s="143">
        <f t="shared" si="24"/>
        <v>0</v>
      </c>
    </row>
    <row r="50" spans="1:8" x14ac:dyDescent="0.3">
      <c r="A50" s="145" t="s">
        <v>45</v>
      </c>
      <c r="B50" s="22"/>
      <c r="C50" s="22"/>
      <c r="D50" s="22"/>
      <c r="E50" s="22"/>
      <c r="F50" s="143">
        <f>'TAB7.1'!$M$40</f>
        <v>0</v>
      </c>
      <c r="G50" s="143">
        <f>'TAB7.1'!$M$73</f>
        <v>0</v>
      </c>
      <c r="H50" s="143">
        <f t="shared" si="24"/>
        <v>0</v>
      </c>
    </row>
    <row r="51" spans="1:8" x14ac:dyDescent="0.3">
      <c r="A51" s="145" t="s">
        <v>46</v>
      </c>
      <c r="B51" s="22"/>
      <c r="C51" s="22"/>
      <c r="D51" s="22"/>
      <c r="E51" s="22"/>
      <c r="F51" s="143">
        <f>'TAB7.1'!$N$40</f>
        <v>0</v>
      </c>
      <c r="G51" s="143">
        <f>'TAB7.1'!$N$73</f>
        <v>0</v>
      </c>
      <c r="H51" s="143">
        <f t="shared" si="24"/>
        <v>0</v>
      </c>
    </row>
    <row r="52" spans="1:8" x14ac:dyDescent="0.3">
      <c r="A52" s="145" t="s">
        <v>47</v>
      </c>
      <c r="B52" s="22"/>
      <c r="C52" s="22"/>
      <c r="D52" s="22"/>
      <c r="E52" s="22"/>
      <c r="F52" s="143">
        <f>'TAB7.1'!$O$40</f>
        <v>0</v>
      </c>
      <c r="G52" s="143">
        <f>'TAB7.1'!$O$73</f>
        <v>0</v>
      </c>
      <c r="H52" s="143">
        <f t="shared" si="24"/>
        <v>0</v>
      </c>
    </row>
    <row r="53" spans="1:8" x14ac:dyDescent="0.3">
      <c r="A53" s="145" t="s">
        <v>48</v>
      </c>
      <c r="B53" s="22"/>
      <c r="C53" s="22"/>
      <c r="D53" s="22"/>
      <c r="E53" s="22"/>
      <c r="F53" s="143">
        <f>'TAB7.1'!$P$40</f>
        <v>0</v>
      </c>
      <c r="G53" s="143">
        <f>'TAB7.1'!$P$73</f>
        <v>0</v>
      </c>
      <c r="H53" s="143">
        <f t="shared" si="24"/>
        <v>0</v>
      </c>
    </row>
    <row r="54" spans="1:8" x14ac:dyDescent="0.3">
      <c r="A54" s="146" t="s">
        <v>386</v>
      </c>
      <c r="B54" s="143">
        <f t="shared" ref="B54:E54" si="29">SUM(B55:B57)</f>
        <v>0</v>
      </c>
      <c r="C54" s="143">
        <f t="shared" si="29"/>
        <v>0</v>
      </c>
      <c r="D54" s="143">
        <f t="shared" si="29"/>
        <v>0</v>
      </c>
      <c r="E54" s="143">
        <f t="shared" si="29"/>
        <v>0</v>
      </c>
      <c r="F54" s="143">
        <f t="shared" ref="F54:G54" si="30">SUM(F55:F57)</f>
        <v>0</v>
      </c>
      <c r="G54" s="143">
        <f t="shared" si="30"/>
        <v>0</v>
      </c>
      <c r="H54" s="143">
        <f t="shared" si="24"/>
        <v>0</v>
      </c>
    </row>
    <row r="55" spans="1:8" x14ac:dyDescent="0.3">
      <c r="A55" s="145" t="s">
        <v>36</v>
      </c>
      <c r="B55" s="4">
        <f>SUM(B38,B41:B44,B46,B50:B51)</f>
        <v>0</v>
      </c>
      <c r="C55" s="4">
        <f t="shared" ref="C55:H55" si="31">SUM(C38,C41:C44,C46,C50:C51)</f>
        <v>0</v>
      </c>
      <c r="D55" s="4">
        <f t="shared" si="31"/>
        <v>0</v>
      </c>
      <c r="E55" s="4">
        <f t="shared" si="31"/>
        <v>0</v>
      </c>
      <c r="F55" s="4">
        <f t="shared" si="31"/>
        <v>0</v>
      </c>
      <c r="G55" s="4">
        <f t="shared" si="31"/>
        <v>0</v>
      </c>
      <c r="H55" s="143">
        <f t="shared" si="31"/>
        <v>0</v>
      </c>
    </row>
    <row r="56" spans="1:8" x14ac:dyDescent="0.3">
      <c r="A56" s="145" t="s">
        <v>37</v>
      </c>
      <c r="B56" s="4">
        <f t="shared" ref="B56:H56" si="32">SUM(B39,B47,B52)</f>
        <v>0</v>
      </c>
      <c r="C56" s="4">
        <f t="shared" si="32"/>
        <v>0</v>
      </c>
      <c r="D56" s="4">
        <f t="shared" si="32"/>
        <v>0</v>
      </c>
      <c r="E56" s="4">
        <f t="shared" si="32"/>
        <v>0</v>
      </c>
      <c r="F56" s="4">
        <f t="shared" si="32"/>
        <v>0</v>
      </c>
      <c r="G56" s="4">
        <f t="shared" si="32"/>
        <v>0</v>
      </c>
      <c r="H56" s="143">
        <f t="shared" si="32"/>
        <v>0</v>
      </c>
    </row>
    <row r="57" spans="1:8" x14ac:dyDescent="0.3">
      <c r="A57" s="145" t="s">
        <v>38</v>
      </c>
      <c r="B57" s="4">
        <f t="shared" ref="B57:H57" si="33">SUM(B40,B48,B53)</f>
        <v>0</v>
      </c>
      <c r="C57" s="4">
        <f t="shared" si="33"/>
        <v>0</v>
      </c>
      <c r="D57" s="4">
        <f t="shared" si="33"/>
        <v>0</v>
      </c>
      <c r="E57" s="4">
        <f t="shared" si="33"/>
        <v>0</v>
      </c>
      <c r="F57" s="4">
        <f t="shared" si="33"/>
        <v>0</v>
      </c>
      <c r="G57" s="4">
        <f t="shared" si="33"/>
        <v>0</v>
      </c>
      <c r="H57" s="143">
        <f t="shared" si="33"/>
        <v>0</v>
      </c>
    </row>
    <row r="59" spans="1:8" x14ac:dyDescent="0.3">
      <c r="A59" s="815" t="s">
        <v>14</v>
      </c>
      <c r="B59" s="816"/>
      <c r="C59" s="816"/>
      <c r="D59" s="816"/>
      <c r="E59" s="816"/>
      <c r="F59" s="816"/>
      <c r="G59" s="816"/>
      <c r="H59" s="816"/>
    </row>
    <row r="60" spans="1:8" ht="40.5" x14ac:dyDescent="0.3">
      <c r="A60" s="79" t="s">
        <v>12</v>
      </c>
      <c r="B60" s="106" t="str">
        <f>B36</f>
        <v>REALITE 2021</v>
      </c>
      <c r="C60" s="91" t="str">
        <f t="shared" ref="C60:H60" si="34">C36</f>
        <v>REALITE 2022</v>
      </c>
      <c r="D60" s="91" t="str">
        <f t="shared" si="34"/>
        <v>REALITE 2023</v>
      </c>
      <c r="E60" s="91" t="str">
        <f t="shared" si="34"/>
        <v>REALITE 2024</v>
      </c>
      <c r="F60" s="91" t="str">
        <f t="shared" si="34"/>
        <v>BUDGET 2025</v>
      </c>
      <c r="G60" s="91" t="str">
        <f t="shared" si="34"/>
        <v>REALITE 2025</v>
      </c>
      <c r="H60" s="27" t="str">
        <f t="shared" si="34"/>
        <v>ECART BUDGET 2025 - REALITE 2025</v>
      </c>
    </row>
    <row r="61" spans="1:8" x14ac:dyDescent="0.3">
      <c r="A61" s="146" t="s">
        <v>387</v>
      </c>
      <c r="B61" s="143">
        <f>SUM(B13,B37)</f>
        <v>0</v>
      </c>
      <c r="C61" s="143">
        <f t="shared" ref="C61:H61" si="35">SUM(C13,C37)</f>
        <v>0</v>
      </c>
      <c r="D61" s="143">
        <f t="shared" si="35"/>
        <v>0</v>
      </c>
      <c r="E61" s="143">
        <f t="shared" si="35"/>
        <v>0</v>
      </c>
      <c r="F61" s="143">
        <f t="shared" si="35"/>
        <v>0</v>
      </c>
      <c r="G61" s="143">
        <f t="shared" si="35"/>
        <v>0</v>
      </c>
      <c r="H61" s="143">
        <f t="shared" si="35"/>
        <v>0</v>
      </c>
    </row>
    <row r="62" spans="1:8" x14ac:dyDescent="0.3">
      <c r="A62" s="145" t="s">
        <v>36</v>
      </c>
      <c r="B62" s="143">
        <f t="shared" ref="B62:H62" si="36">SUM(B14,B38)</f>
        <v>0</v>
      </c>
      <c r="C62" s="143">
        <f t="shared" si="36"/>
        <v>0</v>
      </c>
      <c r="D62" s="143">
        <f t="shared" si="36"/>
        <v>0</v>
      </c>
      <c r="E62" s="143">
        <f t="shared" si="36"/>
        <v>0</v>
      </c>
      <c r="F62" s="143">
        <f t="shared" si="36"/>
        <v>0</v>
      </c>
      <c r="G62" s="143">
        <f t="shared" si="36"/>
        <v>0</v>
      </c>
      <c r="H62" s="143">
        <f t="shared" si="36"/>
        <v>0</v>
      </c>
    </row>
    <row r="63" spans="1:8" x14ac:dyDescent="0.3">
      <c r="A63" s="145" t="s">
        <v>37</v>
      </c>
      <c r="B63" s="143">
        <f t="shared" ref="B63:H63" si="37">SUM(B15,B39)</f>
        <v>0</v>
      </c>
      <c r="C63" s="143">
        <f t="shared" si="37"/>
        <v>0</v>
      </c>
      <c r="D63" s="143">
        <f t="shared" si="37"/>
        <v>0</v>
      </c>
      <c r="E63" s="143">
        <f t="shared" si="37"/>
        <v>0</v>
      </c>
      <c r="F63" s="143">
        <f t="shared" si="37"/>
        <v>0</v>
      </c>
      <c r="G63" s="143">
        <f t="shared" si="37"/>
        <v>0</v>
      </c>
      <c r="H63" s="143">
        <f t="shared" si="37"/>
        <v>0</v>
      </c>
    </row>
    <row r="64" spans="1:8" x14ac:dyDescent="0.3">
      <c r="A64" s="145" t="s">
        <v>38</v>
      </c>
      <c r="B64" s="143">
        <f t="shared" ref="B64:H64" si="38">SUM(B16,B40)</f>
        <v>0</v>
      </c>
      <c r="C64" s="143">
        <f t="shared" si="38"/>
        <v>0</v>
      </c>
      <c r="D64" s="143">
        <f t="shared" si="38"/>
        <v>0</v>
      </c>
      <c r="E64" s="143">
        <f t="shared" si="38"/>
        <v>0</v>
      </c>
      <c r="F64" s="143">
        <f t="shared" si="38"/>
        <v>0</v>
      </c>
      <c r="G64" s="143">
        <f t="shared" si="38"/>
        <v>0</v>
      </c>
      <c r="H64" s="143">
        <f t="shared" si="38"/>
        <v>0</v>
      </c>
    </row>
    <row r="65" spans="1:8" x14ac:dyDescent="0.3">
      <c r="A65" s="144" t="s">
        <v>39</v>
      </c>
      <c r="B65" s="143">
        <f t="shared" ref="B65:H65" si="39">SUM(B17,B41)</f>
        <v>0</v>
      </c>
      <c r="C65" s="143">
        <f t="shared" si="39"/>
        <v>0</v>
      </c>
      <c r="D65" s="143">
        <f t="shared" si="39"/>
        <v>0</v>
      </c>
      <c r="E65" s="143">
        <f t="shared" si="39"/>
        <v>0</v>
      </c>
      <c r="F65" s="143">
        <f t="shared" si="39"/>
        <v>0</v>
      </c>
      <c r="G65" s="143">
        <f t="shared" si="39"/>
        <v>0</v>
      </c>
      <c r="H65" s="143">
        <f t="shared" si="39"/>
        <v>0</v>
      </c>
    </row>
    <row r="66" spans="1:8" x14ac:dyDescent="0.3">
      <c r="A66" s="144" t="s">
        <v>40</v>
      </c>
      <c r="B66" s="143">
        <f t="shared" ref="B66:H66" si="40">SUM(B18,B42)</f>
        <v>0</v>
      </c>
      <c r="C66" s="143">
        <f t="shared" si="40"/>
        <v>0</v>
      </c>
      <c r="D66" s="143">
        <f t="shared" si="40"/>
        <v>0</v>
      </c>
      <c r="E66" s="143">
        <f t="shared" si="40"/>
        <v>0</v>
      </c>
      <c r="F66" s="143">
        <f t="shared" si="40"/>
        <v>0</v>
      </c>
      <c r="G66" s="143">
        <f t="shared" si="40"/>
        <v>0</v>
      </c>
      <c r="H66" s="143">
        <f t="shared" si="40"/>
        <v>0</v>
      </c>
    </row>
    <row r="67" spans="1:8" x14ac:dyDescent="0.3">
      <c r="A67" s="144" t="s">
        <v>41</v>
      </c>
      <c r="B67" s="143">
        <f t="shared" ref="B67:H67" si="41">SUM(B19,B43)</f>
        <v>0</v>
      </c>
      <c r="C67" s="143">
        <f t="shared" si="41"/>
        <v>0</v>
      </c>
      <c r="D67" s="143">
        <f t="shared" si="41"/>
        <v>0</v>
      </c>
      <c r="E67" s="143">
        <f t="shared" si="41"/>
        <v>0</v>
      </c>
      <c r="F67" s="143">
        <f t="shared" si="41"/>
        <v>0</v>
      </c>
      <c r="G67" s="143">
        <f t="shared" si="41"/>
        <v>0</v>
      </c>
      <c r="H67" s="143">
        <f t="shared" si="41"/>
        <v>0</v>
      </c>
    </row>
    <row r="68" spans="1:8" x14ac:dyDescent="0.3">
      <c r="A68" s="144" t="s">
        <v>42</v>
      </c>
      <c r="B68" s="143">
        <f t="shared" ref="B68:H68" si="42">SUM(B20,B44)</f>
        <v>0</v>
      </c>
      <c r="C68" s="143">
        <f t="shared" si="42"/>
        <v>0</v>
      </c>
      <c r="D68" s="143">
        <f t="shared" si="42"/>
        <v>0</v>
      </c>
      <c r="E68" s="143">
        <f t="shared" si="42"/>
        <v>0</v>
      </c>
      <c r="F68" s="143">
        <f t="shared" si="42"/>
        <v>0</v>
      </c>
      <c r="G68" s="143">
        <f t="shared" si="42"/>
        <v>0</v>
      </c>
      <c r="H68" s="143">
        <f t="shared" si="42"/>
        <v>0</v>
      </c>
    </row>
    <row r="69" spans="1:8" x14ac:dyDescent="0.3">
      <c r="A69" s="144" t="s">
        <v>43</v>
      </c>
      <c r="B69" s="143">
        <f t="shared" ref="B69:H69" si="43">SUM(B21,B45)</f>
        <v>0</v>
      </c>
      <c r="C69" s="143">
        <f t="shared" si="43"/>
        <v>0</v>
      </c>
      <c r="D69" s="143">
        <f t="shared" si="43"/>
        <v>0</v>
      </c>
      <c r="E69" s="143">
        <f t="shared" si="43"/>
        <v>0</v>
      </c>
      <c r="F69" s="143">
        <f t="shared" si="43"/>
        <v>0</v>
      </c>
      <c r="G69" s="143">
        <f t="shared" si="43"/>
        <v>0</v>
      </c>
      <c r="H69" s="143">
        <f t="shared" si="43"/>
        <v>0</v>
      </c>
    </row>
    <row r="70" spans="1:8" x14ac:dyDescent="0.3">
      <c r="A70" s="145" t="s">
        <v>36</v>
      </c>
      <c r="B70" s="143">
        <f t="shared" ref="B70:H70" si="44">SUM(B22,B46)</f>
        <v>0</v>
      </c>
      <c r="C70" s="143">
        <f t="shared" si="44"/>
        <v>0</v>
      </c>
      <c r="D70" s="143">
        <f t="shared" si="44"/>
        <v>0</v>
      </c>
      <c r="E70" s="143">
        <f t="shared" si="44"/>
        <v>0</v>
      </c>
      <c r="F70" s="143">
        <f t="shared" si="44"/>
        <v>0</v>
      </c>
      <c r="G70" s="143">
        <f t="shared" si="44"/>
        <v>0</v>
      </c>
      <c r="H70" s="143">
        <f t="shared" si="44"/>
        <v>0</v>
      </c>
    </row>
    <row r="71" spans="1:8" x14ac:dyDescent="0.3">
      <c r="A71" s="145" t="s">
        <v>37</v>
      </c>
      <c r="B71" s="143">
        <f t="shared" ref="B71:H71" si="45">SUM(B23,B47)</f>
        <v>0</v>
      </c>
      <c r="C71" s="143">
        <f t="shared" si="45"/>
        <v>0</v>
      </c>
      <c r="D71" s="143">
        <f t="shared" si="45"/>
        <v>0</v>
      </c>
      <c r="E71" s="143">
        <f t="shared" si="45"/>
        <v>0</v>
      </c>
      <c r="F71" s="143">
        <f t="shared" si="45"/>
        <v>0</v>
      </c>
      <c r="G71" s="143">
        <f t="shared" si="45"/>
        <v>0</v>
      </c>
      <c r="H71" s="143">
        <f t="shared" si="45"/>
        <v>0</v>
      </c>
    </row>
    <row r="72" spans="1:8" x14ac:dyDescent="0.3">
      <c r="A72" s="145" t="s">
        <v>38</v>
      </c>
      <c r="B72" s="143">
        <f t="shared" ref="B72:H72" si="46">SUM(B24,B48)</f>
        <v>0</v>
      </c>
      <c r="C72" s="143">
        <f t="shared" si="46"/>
        <v>0</v>
      </c>
      <c r="D72" s="143">
        <f t="shared" si="46"/>
        <v>0</v>
      </c>
      <c r="E72" s="143">
        <f t="shared" si="46"/>
        <v>0</v>
      </c>
      <c r="F72" s="143">
        <f t="shared" si="46"/>
        <v>0</v>
      </c>
      <c r="G72" s="143">
        <f t="shared" si="46"/>
        <v>0</v>
      </c>
      <c r="H72" s="143">
        <f t="shared" si="46"/>
        <v>0</v>
      </c>
    </row>
    <row r="73" spans="1:8" x14ac:dyDescent="0.3">
      <c r="A73" s="144" t="s">
        <v>44</v>
      </c>
      <c r="B73" s="143">
        <f t="shared" ref="B73:H73" si="47">SUM(B25,B49)</f>
        <v>0</v>
      </c>
      <c r="C73" s="143">
        <f t="shared" si="47"/>
        <v>0</v>
      </c>
      <c r="D73" s="143">
        <f t="shared" si="47"/>
        <v>0</v>
      </c>
      <c r="E73" s="143">
        <f t="shared" si="47"/>
        <v>0</v>
      </c>
      <c r="F73" s="143">
        <f t="shared" si="47"/>
        <v>0</v>
      </c>
      <c r="G73" s="143">
        <f t="shared" si="47"/>
        <v>0</v>
      </c>
      <c r="H73" s="143">
        <f t="shared" si="47"/>
        <v>0</v>
      </c>
    </row>
    <row r="74" spans="1:8" x14ac:dyDescent="0.3">
      <c r="A74" s="145" t="s">
        <v>45</v>
      </c>
      <c r="B74" s="143">
        <f t="shared" ref="B74:H74" si="48">SUM(B26,B50)</f>
        <v>0</v>
      </c>
      <c r="C74" s="143">
        <f t="shared" si="48"/>
        <v>0</v>
      </c>
      <c r="D74" s="143">
        <f t="shared" si="48"/>
        <v>0</v>
      </c>
      <c r="E74" s="143">
        <f t="shared" si="48"/>
        <v>0</v>
      </c>
      <c r="F74" s="143">
        <f t="shared" si="48"/>
        <v>0</v>
      </c>
      <c r="G74" s="143">
        <f t="shared" si="48"/>
        <v>0</v>
      </c>
      <c r="H74" s="143">
        <f t="shared" si="48"/>
        <v>0</v>
      </c>
    </row>
    <row r="75" spans="1:8" x14ac:dyDescent="0.3">
      <c r="A75" s="145" t="s">
        <v>46</v>
      </c>
      <c r="B75" s="143">
        <f t="shared" ref="B75:H75" si="49">SUM(B27,B51)</f>
        <v>0</v>
      </c>
      <c r="C75" s="143">
        <f t="shared" si="49"/>
        <v>0</v>
      </c>
      <c r="D75" s="143">
        <f t="shared" si="49"/>
        <v>0</v>
      </c>
      <c r="E75" s="143">
        <f t="shared" si="49"/>
        <v>0</v>
      </c>
      <c r="F75" s="143">
        <f t="shared" si="49"/>
        <v>0</v>
      </c>
      <c r="G75" s="143">
        <f t="shared" si="49"/>
        <v>0</v>
      </c>
      <c r="H75" s="143">
        <f t="shared" si="49"/>
        <v>0</v>
      </c>
    </row>
    <row r="76" spans="1:8" x14ac:dyDescent="0.3">
      <c r="A76" s="145" t="s">
        <v>47</v>
      </c>
      <c r="B76" s="143">
        <f t="shared" ref="B76:H76" si="50">SUM(B28,B52)</f>
        <v>0</v>
      </c>
      <c r="C76" s="143">
        <f t="shared" si="50"/>
        <v>0</v>
      </c>
      <c r="D76" s="143">
        <f t="shared" si="50"/>
        <v>0</v>
      </c>
      <c r="E76" s="143">
        <f t="shared" si="50"/>
        <v>0</v>
      </c>
      <c r="F76" s="143">
        <f t="shared" si="50"/>
        <v>0</v>
      </c>
      <c r="G76" s="143">
        <f t="shared" si="50"/>
        <v>0</v>
      </c>
      <c r="H76" s="143">
        <f t="shared" si="50"/>
        <v>0</v>
      </c>
    </row>
    <row r="77" spans="1:8" x14ac:dyDescent="0.3">
      <c r="A77" s="145" t="s">
        <v>48</v>
      </c>
      <c r="B77" s="143">
        <f t="shared" ref="B77:H77" si="51">SUM(B29,B53)</f>
        <v>0</v>
      </c>
      <c r="C77" s="143">
        <f t="shared" si="51"/>
        <v>0</v>
      </c>
      <c r="D77" s="143">
        <f t="shared" si="51"/>
        <v>0</v>
      </c>
      <c r="E77" s="143">
        <f t="shared" si="51"/>
        <v>0</v>
      </c>
      <c r="F77" s="143">
        <f t="shared" si="51"/>
        <v>0</v>
      </c>
      <c r="G77" s="143">
        <f t="shared" si="51"/>
        <v>0</v>
      </c>
      <c r="H77" s="143">
        <f t="shared" si="51"/>
        <v>0</v>
      </c>
    </row>
    <row r="78" spans="1:8" x14ac:dyDescent="0.3">
      <c r="A78" s="146" t="s">
        <v>386</v>
      </c>
      <c r="B78" s="143">
        <f t="shared" ref="B78:H78" si="52">SUM(B30,B54)</f>
        <v>0</v>
      </c>
      <c r="C78" s="143">
        <f t="shared" si="52"/>
        <v>0</v>
      </c>
      <c r="D78" s="143">
        <f t="shared" si="52"/>
        <v>0</v>
      </c>
      <c r="E78" s="143">
        <f t="shared" si="52"/>
        <v>0</v>
      </c>
      <c r="F78" s="143">
        <f t="shared" si="52"/>
        <v>0</v>
      </c>
      <c r="G78" s="143">
        <f t="shared" si="52"/>
        <v>0</v>
      </c>
      <c r="H78" s="143">
        <f t="shared" si="52"/>
        <v>0</v>
      </c>
    </row>
    <row r="79" spans="1:8" x14ac:dyDescent="0.3">
      <c r="A79" s="145" t="s">
        <v>36</v>
      </c>
      <c r="B79" s="143">
        <f t="shared" ref="B79:H79" si="53">SUM(B31,B55)</f>
        <v>0</v>
      </c>
      <c r="C79" s="143">
        <f t="shared" si="53"/>
        <v>0</v>
      </c>
      <c r="D79" s="143">
        <f t="shared" si="53"/>
        <v>0</v>
      </c>
      <c r="E79" s="143">
        <f t="shared" si="53"/>
        <v>0</v>
      </c>
      <c r="F79" s="143">
        <f t="shared" si="53"/>
        <v>0</v>
      </c>
      <c r="G79" s="143">
        <f t="shared" si="53"/>
        <v>0</v>
      </c>
      <c r="H79" s="143">
        <f t="shared" si="53"/>
        <v>0</v>
      </c>
    </row>
    <row r="80" spans="1:8" x14ac:dyDescent="0.3">
      <c r="A80" s="145" t="s">
        <v>37</v>
      </c>
      <c r="B80" s="143">
        <f t="shared" ref="B80:H80" si="54">SUM(B32,B56)</f>
        <v>0</v>
      </c>
      <c r="C80" s="143">
        <f t="shared" si="54"/>
        <v>0</v>
      </c>
      <c r="D80" s="143">
        <f t="shared" si="54"/>
        <v>0</v>
      </c>
      <c r="E80" s="143">
        <f t="shared" si="54"/>
        <v>0</v>
      </c>
      <c r="F80" s="143">
        <f t="shared" si="54"/>
        <v>0</v>
      </c>
      <c r="G80" s="143">
        <f t="shared" si="54"/>
        <v>0</v>
      </c>
      <c r="H80" s="143">
        <f t="shared" si="54"/>
        <v>0</v>
      </c>
    </row>
    <row r="81" spans="1:8" x14ac:dyDescent="0.3">
      <c r="A81" s="145" t="s">
        <v>38</v>
      </c>
      <c r="B81" s="143">
        <f t="shared" ref="B81:H81" si="55">SUM(B33,B57)</f>
        <v>0</v>
      </c>
      <c r="C81" s="143">
        <f t="shared" si="55"/>
        <v>0</v>
      </c>
      <c r="D81" s="143">
        <f t="shared" si="55"/>
        <v>0</v>
      </c>
      <c r="E81" s="143">
        <f t="shared" si="55"/>
        <v>0</v>
      </c>
      <c r="F81" s="143">
        <f t="shared" si="55"/>
        <v>0</v>
      </c>
      <c r="G81" s="143">
        <f t="shared" si="55"/>
        <v>0</v>
      </c>
      <c r="H81" s="143">
        <f t="shared" si="55"/>
        <v>0</v>
      </c>
    </row>
  </sheetData>
  <mergeCells count="3">
    <mergeCell ref="A11:H11"/>
    <mergeCell ref="A35:H35"/>
    <mergeCell ref="A59:H59"/>
  </mergeCells>
  <hyperlinks>
    <hyperlink ref="A1" location="TAB00!A1" display="Retour page de garde" xr:uid="{00000000-0004-0000-2000-000000000000}"/>
  </hyperlinks>
  <pageMargins left="0.7" right="0.7" top="0.75" bottom="0.75" header="0.3" footer="0.3"/>
  <pageSetup paperSize="9" scale="75" orientation="landscape" verticalDpi="300" r:id="rId1"/>
  <rowBreaks count="2" manualBreakCount="2">
    <brk id="34" max="8" man="1"/>
    <brk id="58" max="8" man="1"/>
  </rowBreaks>
  <colBreaks count="1" manualBreakCount="1">
    <brk id="14" max="80" man="1"/>
  </colBreaks>
  <extLst>
    <ext xmlns:x14="http://schemas.microsoft.com/office/spreadsheetml/2009/9/main" uri="{78C0D931-6437-407d-A8EE-F0AAD7539E65}">
      <x14:conditionalFormattings>
        <x14:conditionalFormatting xmlns:xm="http://schemas.microsoft.com/office/excel/2006/main">
          <x14:cfRule type="expression" priority="3" id="{C942825C-EED2-420D-9AEB-0EBBF53DF591}">
            <xm:f>TAB00!$E$14&lt;2021</xm:f>
            <x14:dxf>
              <font>
                <color theme="0"/>
              </font>
              <fill>
                <patternFill>
                  <bgColor theme="0"/>
                </patternFill>
              </fill>
              <border>
                <right style="thin">
                  <color theme="0"/>
                </right>
                <top style="thin">
                  <color theme="0"/>
                </top>
                <bottom style="thin">
                  <color theme="0"/>
                </bottom>
                <vertical/>
                <horizontal/>
              </border>
            </x14:dxf>
          </x14:cfRule>
          <x14:cfRule type="expression" priority="4" id="{ED2F0862-4B4B-44EC-B60B-17A819CC673B}">
            <xm:f>TAB00!$E$14&lt;2020</xm:f>
            <x14:dxf>
              <font>
                <color theme="0"/>
              </font>
              <fill>
                <patternFill>
                  <bgColor theme="0"/>
                </patternFill>
              </fill>
              <border>
                <right style="thin">
                  <color theme="0"/>
                </right>
                <top style="thin">
                  <color theme="0"/>
                </top>
                <bottom style="thin">
                  <color theme="0"/>
                </bottom>
                <vertical/>
                <horizontal/>
              </border>
            </x14:dxf>
          </x14:cfRule>
          <xm:sqref>K3:S3</xm:sqref>
        </x14:conditionalFormatting>
        <x14:conditionalFormatting xmlns:xm="http://schemas.microsoft.com/office/excel/2006/main">
          <x14:cfRule type="expression" priority="2" id="{23BF2547-2A81-408B-B758-097A9D1F2ECF}">
            <xm:f>TAB00!$E$14&lt;2022</xm:f>
            <x14:dxf>
              <font>
                <color theme="0"/>
              </font>
              <fill>
                <patternFill>
                  <bgColor theme="0"/>
                </patternFill>
              </fill>
              <border>
                <right style="thin">
                  <color theme="0"/>
                </right>
                <top style="thin">
                  <color theme="0"/>
                </top>
                <bottom style="thin">
                  <color theme="0"/>
                </bottom>
                <vertical/>
                <horizontal/>
              </border>
            </x14:dxf>
          </x14:cfRule>
          <xm:sqref>N3:S3</xm:sqref>
        </x14:conditionalFormatting>
        <x14:conditionalFormatting xmlns:xm="http://schemas.microsoft.com/office/excel/2006/main">
          <x14:cfRule type="expression" priority="1" id="{BC0AE739-1F65-4BD8-8256-CB40FA85A5F7}">
            <xm:f>TAB00!$E$14&lt;2023</xm:f>
            <x14:dxf>
              <font>
                <color theme="0"/>
              </font>
              <fill>
                <patternFill>
                  <bgColor theme="0"/>
                </patternFill>
              </fill>
              <border>
                <right style="thin">
                  <color theme="0"/>
                </right>
                <top style="thin">
                  <color theme="0"/>
                </top>
                <bottom style="thin">
                  <color theme="0"/>
                </bottom>
                <vertical/>
                <horizontal/>
              </border>
            </x14:dxf>
          </x14:cfRule>
          <xm:sqref>Q3:S3</xm:sqref>
        </x14:conditionalFormatting>
      </x14:conditionalFormatting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K106"/>
  <sheetViews>
    <sheetView zoomScaleNormal="100" workbookViewId="0">
      <selection activeCell="O26" sqref="O26"/>
    </sheetView>
  </sheetViews>
  <sheetFormatPr baseColWidth="10" defaultColWidth="7.83203125" defaultRowHeight="13.5" x14ac:dyDescent="0.3"/>
  <cols>
    <col min="1" max="1" width="7.83203125" style="7"/>
    <col min="2" max="2" width="39.5" style="7" customWidth="1"/>
    <col min="3" max="19" width="16.6640625" style="4" customWidth="1"/>
    <col min="20" max="36" width="7.83203125" style="4"/>
    <col min="37" max="16384" width="7.83203125" style="7"/>
  </cols>
  <sheetData>
    <row r="1" spans="1:37" ht="15" x14ac:dyDescent="0.3">
      <c r="A1" s="78" t="s">
        <v>33</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row>
    <row r="2" spans="1:37" ht="15" x14ac:dyDescent="0.3">
      <c r="A2" s="18"/>
    </row>
    <row r="3" spans="1:37" s="211" customFormat="1" ht="22.15" customHeight="1" x14ac:dyDescent="0.35">
      <c r="A3" s="204" t="str">
        <f>TAB00!B97&amp;" : "&amp;TAB00!C97</f>
        <v xml:space="preserve">TAB7.1 : Comparaison de l'actif régulé budgété et réel de l'année </v>
      </c>
      <c r="B3" s="209"/>
      <c r="C3" s="209"/>
      <c r="D3" s="209"/>
      <c r="E3" s="209"/>
      <c r="F3" s="209"/>
      <c r="G3" s="209"/>
      <c r="H3" s="209"/>
      <c r="I3" s="209"/>
      <c r="J3" s="209"/>
      <c r="K3" s="209"/>
      <c r="L3" s="209"/>
      <c r="M3" s="209"/>
      <c r="N3" s="209"/>
      <c r="O3" s="209"/>
      <c r="P3" s="209"/>
      <c r="Q3" s="209"/>
      <c r="R3" s="209"/>
      <c r="S3" s="209"/>
      <c r="T3" s="210"/>
      <c r="U3" s="210"/>
      <c r="V3" s="210"/>
      <c r="W3" s="210"/>
      <c r="X3" s="210"/>
      <c r="Y3" s="210"/>
      <c r="Z3" s="210"/>
      <c r="AA3" s="210"/>
      <c r="AB3" s="210"/>
      <c r="AC3" s="210"/>
      <c r="AD3" s="210"/>
      <c r="AE3" s="210"/>
      <c r="AF3" s="210"/>
      <c r="AG3" s="210"/>
      <c r="AH3" s="210"/>
      <c r="AI3" s="210"/>
      <c r="AJ3" s="210"/>
    </row>
    <row r="4" spans="1:37" ht="15" x14ac:dyDescent="0.3">
      <c r="A4" s="18"/>
    </row>
    <row r="5" spans="1:37" ht="15" x14ac:dyDescent="0.3">
      <c r="A5" s="18"/>
    </row>
    <row r="6" spans="1:37" s="221" customFormat="1" ht="24" customHeight="1" x14ac:dyDescent="0.3">
      <c r="C6" s="818" t="s">
        <v>488</v>
      </c>
      <c r="D6" s="819"/>
      <c r="E6" s="820"/>
      <c r="F6" s="818" t="s">
        <v>384</v>
      </c>
      <c r="G6" s="819"/>
      <c r="H6" s="819"/>
      <c r="I6" s="820"/>
      <c r="J6" s="818" t="s">
        <v>489</v>
      </c>
      <c r="K6" s="819"/>
      <c r="L6" s="820"/>
      <c r="M6" s="818" t="s">
        <v>490</v>
      </c>
      <c r="N6" s="819"/>
      <c r="O6" s="819"/>
      <c r="P6" s="820"/>
      <c r="Q6" s="818" t="s">
        <v>491</v>
      </c>
      <c r="R6" s="819"/>
      <c r="S6" s="820"/>
      <c r="T6" s="222"/>
      <c r="U6" s="223"/>
      <c r="V6" s="223"/>
      <c r="W6" s="223"/>
      <c r="X6" s="222"/>
      <c r="Y6" s="222"/>
      <c r="Z6" s="222"/>
      <c r="AA6" s="222"/>
      <c r="AB6" s="222"/>
      <c r="AC6" s="222"/>
      <c r="AD6" s="222"/>
      <c r="AE6" s="222"/>
      <c r="AF6" s="222"/>
      <c r="AG6" s="222"/>
      <c r="AH6" s="222"/>
      <c r="AI6" s="222"/>
      <c r="AJ6" s="222"/>
      <c r="AK6" s="222"/>
    </row>
    <row r="7" spans="1:37" s="221" customFormat="1" ht="54" x14ac:dyDescent="0.3">
      <c r="C7" s="224" t="s">
        <v>492</v>
      </c>
      <c r="D7" s="224" t="s">
        <v>37</v>
      </c>
      <c r="E7" s="224" t="s">
        <v>493</v>
      </c>
      <c r="F7" s="224" t="s">
        <v>49</v>
      </c>
      <c r="G7" s="224" t="s">
        <v>50</v>
      </c>
      <c r="H7" s="224" t="s">
        <v>41</v>
      </c>
      <c r="I7" s="224" t="s">
        <v>42</v>
      </c>
      <c r="J7" s="224" t="s">
        <v>494</v>
      </c>
      <c r="K7" s="224" t="s">
        <v>47</v>
      </c>
      <c r="L7" s="224" t="s">
        <v>495</v>
      </c>
      <c r="M7" s="224" t="s">
        <v>494</v>
      </c>
      <c r="N7" s="224" t="s">
        <v>51</v>
      </c>
      <c r="O7" s="224" t="s">
        <v>47</v>
      </c>
      <c r="P7" s="224" t="s">
        <v>495</v>
      </c>
      <c r="Q7" s="224" t="s">
        <v>492</v>
      </c>
      <c r="R7" s="224" t="s">
        <v>37</v>
      </c>
      <c r="S7" s="224" t="s">
        <v>493</v>
      </c>
      <c r="T7" s="222"/>
      <c r="U7" s="223"/>
      <c r="V7" s="223"/>
      <c r="W7" s="223"/>
      <c r="X7" s="222"/>
      <c r="Y7" s="222"/>
      <c r="Z7" s="222"/>
      <c r="AA7" s="222"/>
      <c r="AB7" s="222"/>
      <c r="AC7" s="222"/>
      <c r="AD7" s="222"/>
      <c r="AE7" s="222"/>
      <c r="AF7" s="222"/>
      <c r="AG7" s="222"/>
      <c r="AH7" s="222"/>
      <c r="AI7" s="222"/>
      <c r="AJ7" s="222"/>
      <c r="AK7" s="222"/>
    </row>
    <row r="8" spans="1:37" s="225" customFormat="1" ht="12" customHeight="1" x14ac:dyDescent="0.3">
      <c r="C8" s="226">
        <v>1</v>
      </c>
      <c r="D8" s="226">
        <f>C8+1</f>
        <v>2</v>
      </c>
      <c r="E8" s="226">
        <f t="shared" ref="E8:S8" si="0">D8+1</f>
        <v>3</v>
      </c>
      <c r="F8" s="226">
        <f t="shared" si="0"/>
        <v>4</v>
      </c>
      <c r="G8" s="226">
        <f t="shared" si="0"/>
        <v>5</v>
      </c>
      <c r="H8" s="226">
        <f t="shared" si="0"/>
        <v>6</v>
      </c>
      <c r="I8" s="226">
        <f t="shared" si="0"/>
        <v>7</v>
      </c>
      <c r="J8" s="226">
        <f t="shared" si="0"/>
        <v>8</v>
      </c>
      <c r="K8" s="226">
        <f t="shared" si="0"/>
        <v>9</v>
      </c>
      <c r="L8" s="226">
        <f t="shared" si="0"/>
        <v>10</v>
      </c>
      <c r="M8" s="226">
        <f t="shared" si="0"/>
        <v>11</v>
      </c>
      <c r="N8" s="226">
        <f t="shared" si="0"/>
        <v>12</v>
      </c>
      <c r="O8" s="226">
        <f t="shared" si="0"/>
        <v>13</v>
      </c>
      <c r="P8" s="226">
        <f t="shared" si="0"/>
        <v>14</v>
      </c>
      <c r="Q8" s="226">
        <f t="shared" si="0"/>
        <v>15</v>
      </c>
      <c r="R8" s="226">
        <f t="shared" si="0"/>
        <v>16</v>
      </c>
      <c r="S8" s="226">
        <f t="shared" si="0"/>
        <v>17</v>
      </c>
      <c r="T8" s="226"/>
      <c r="U8" s="226"/>
      <c r="V8" s="226"/>
      <c r="W8" s="226"/>
      <c r="X8" s="226"/>
      <c r="Y8" s="226"/>
      <c r="Z8" s="226"/>
      <c r="AA8" s="226"/>
      <c r="AB8" s="226"/>
      <c r="AC8" s="226"/>
      <c r="AD8" s="226"/>
      <c r="AE8" s="226"/>
      <c r="AF8" s="226"/>
      <c r="AG8" s="226"/>
      <c r="AH8" s="226"/>
      <c r="AI8" s="226"/>
      <c r="AJ8" s="226"/>
      <c r="AK8" s="226"/>
    </row>
    <row r="9" spans="1:37" s="2" customFormat="1" x14ac:dyDescent="0.3">
      <c r="A9" s="817" t="str">
        <f>"BUDGET "&amp;TAB00!E14</f>
        <v>BUDGET 2025</v>
      </c>
      <c r="B9" s="227" t="s">
        <v>52</v>
      </c>
      <c r="C9" s="228"/>
      <c r="D9" s="228"/>
      <c r="E9" s="228"/>
      <c r="F9" s="228"/>
      <c r="G9" s="228"/>
      <c r="H9" s="228"/>
      <c r="I9" s="228"/>
      <c r="J9" s="228"/>
      <c r="K9" s="228"/>
      <c r="L9" s="228"/>
      <c r="M9" s="228"/>
      <c r="N9" s="228"/>
      <c r="O9" s="228"/>
      <c r="P9" s="228"/>
      <c r="Q9" s="84">
        <f>SUM(C9,F9:J9,M9:N9)</f>
        <v>0</v>
      </c>
      <c r="R9" s="84">
        <f>SUM(D9,K9,O9)</f>
        <v>0</v>
      </c>
      <c r="S9" s="84">
        <f>SUM(E9,L9,P9)</f>
        <v>0</v>
      </c>
      <c r="T9" s="84"/>
      <c r="U9" s="229"/>
      <c r="V9" s="229">
        <v>1</v>
      </c>
      <c r="W9" s="229"/>
      <c r="X9" s="84"/>
      <c r="Y9" s="84"/>
      <c r="Z9" s="84"/>
      <c r="AA9" s="84"/>
      <c r="AB9" s="84"/>
      <c r="AC9" s="84"/>
      <c r="AD9" s="84"/>
      <c r="AE9" s="84"/>
      <c r="AF9" s="84"/>
      <c r="AG9" s="84"/>
      <c r="AH9" s="84"/>
      <c r="AI9" s="84"/>
      <c r="AJ9" s="84"/>
      <c r="AK9" s="84"/>
    </row>
    <row r="10" spans="1:37" s="2" customFormat="1" x14ac:dyDescent="0.3">
      <c r="A10" s="817"/>
      <c r="B10" s="227" t="s">
        <v>496</v>
      </c>
      <c r="C10" s="228"/>
      <c r="D10" s="228"/>
      <c r="E10" s="228"/>
      <c r="F10" s="228"/>
      <c r="G10" s="228"/>
      <c r="H10" s="228"/>
      <c r="I10" s="228"/>
      <c r="J10" s="228"/>
      <c r="K10" s="228"/>
      <c r="L10" s="228"/>
      <c r="M10" s="228"/>
      <c r="N10" s="228"/>
      <c r="O10" s="228"/>
      <c r="P10" s="228"/>
      <c r="Q10" s="84">
        <f t="shared" ref="Q10:Q24" si="1">SUM(C10,F10:J10,M10:N10)</f>
        <v>0</v>
      </c>
      <c r="R10" s="84">
        <f t="shared" ref="R10:S24" si="2">SUM(D10,K10,O10)</f>
        <v>0</v>
      </c>
      <c r="S10" s="84">
        <f t="shared" si="2"/>
        <v>0</v>
      </c>
      <c r="T10" s="84"/>
      <c r="U10" s="229"/>
      <c r="V10" s="229">
        <f>V9+1</f>
        <v>2</v>
      </c>
      <c r="W10" s="229"/>
      <c r="X10" s="84"/>
      <c r="Y10" s="84"/>
      <c r="Z10" s="84"/>
      <c r="AA10" s="84"/>
      <c r="AB10" s="84"/>
      <c r="AC10" s="84"/>
      <c r="AD10" s="84"/>
      <c r="AE10" s="84"/>
      <c r="AF10" s="84"/>
      <c r="AG10" s="84"/>
      <c r="AH10" s="84"/>
      <c r="AI10" s="84"/>
      <c r="AJ10" s="84"/>
      <c r="AK10" s="84"/>
    </row>
    <row r="11" spans="1:37" s="2" customFormat="1" x14ac:dyDescent="0.3">
      <c r="A11" s="817"/>
      <c r="B11" s="227" t="s">
        <v>497</v>
      </c>
      <c r="C11" s="228"/>
      <c r="D11" s="228"/>
      <c r="E11" s="228"/>
      <c r="F11" s="228"/>
      <c r="G11" s="228"/>
      <c r="H11" s="228"/>
      <c r="I11" s="228"/>
      <c r="J11" s="228"/>
      <c r="K11" s="228"/>
      <c r="L11" s="228"/>
      <c r="M11" s="228"/>
      <c r="N11" s="228"/>
      <c r="O11" s="228"/>
      <c r="P11" s="228"/>
      <c r="Q11" s="84">
        <f t="shared" si="1"/>
        <v>0</v>
      </c>
      <c r="R11" s="84">
        <f t="shared" si="2"/>
        <v>0</v>
      </c>
      <c r="S11" s="84">
        <f t="shared" si="2"/>
        <v>0</v>
      </c>
      <c r="T11" s="84"/>
      <c r="U11" s="229"/>
      <c r="V11" s="229">
        <f t="shared" ref="V11:V41" si="3">V10+1</f>
        <v>3</v>
      </c>
      <c r="W11" s="229"/>
      <c r="X11" s="84"/>
      <c r="Y11" s="84"/>
      <c r="Z11" s="84"/>
      <c r="AA11" s="84"/>
      <c r="AB11" s="84"/>
      <c r="AC11" s="84"/>
      <c r="AD11" s="84"/>
      <c r="AE11" s="84"/>
      <c r="AF11" s="84"/>
      <c r="AG11" s="84"/>
      <c r="AH11" s="84"/>
      <c r="AI11" s="84"/>
      <c r="AJ11" s="84"/>
      <c r="AK11" s="84"/>
    </row>
    <row r="12" spans="1:37" s="2" customFormat="1" x14ac:dyDescent="0.3">
      <c r="A12" s="817"/>
      <c r="B12" s="227" t="s">
        <v>498</v>
      </c>
      <c r="C12" s="228"/>
      <c r="D12" s="228"/>
      <c r="E12" s="228"/>
      <c r="F12" s="228"/>
      <c r="G12" s="228"/>
      <c r="H12" s="228"/>
      <c r="I12" s="228"/>
      <c r="J12" s="228"/>
      <c r="K12" s="228"/>
      <c r="L12" s="228"/>
      <c r="M12" s="228"/>
      <c r="N12" s="228"/>
      <c r="O12" s="228"/>
      <c r="P12" s="228"/>
      <c r="Q12" s="84">
        <f t="shared" si="1"/>
        <v>0</v>
      </c>
      <c r="R12" s="84">
        <f t="shared" si="2"/>
        <v>0</v>
      </c>
      <c r="S12" s="84">
        <f t="shared" si="2"/>
        <v>0</v>
      </c>
      <c r="T12" s="84"/>
      <c r="U12" s="229"/>
      <c r="V12" s="229">
        <f t="shared" si="3"/>
        <v>4</v>
      </c>
      <c r="W12" s="229"/>
      <c r="X12" s="84"/>
      <c r="Y12" s="84"/>
      <c r="Z12" s="84"/>
      <c r="AA12" s="84"/>
      <c r="AB12" s="84"/>
      <c r="AC12" s="84"/>
      <c r="AD12" s="84"/>
      <c r="AE12" s="84"/>
      <c r="AF12" s="84"/>
      <c r="AG12" s="84"/>
      <c r="AH12" s="84"/>
      <c r="AI12" s="84"/>
      <c r="AJ12" s="84"/>
      <c r="AK12" s="84"/>
    </row>
    <row r="13" spans="1:37" s="2" customFormat="1" x14ac:dyDescent="0.3">
      <c r="A13" s="817"/>
      <c r="B13" s="227" t="s">
        <v>499</v>
      </c>
      <c r="C13" s="228"/>
      <c r="D13" s="228"/>
      <c r="E13" s="228"/>
      <c r="F13" s="228"/>
      <c r="G13" s="228"/>
      <c r="H13" s="228"/>
      <c r="I13" s="228"/>
      <c r="J13" s="228"/>
      <c r="K13" s="228"/>
      <c r="L13" s="228"/>
      <c r="M13" s="228"/>
      <c r="N13" s="228"/>
      <c r="O13" s="228"/>
      <c r="P13" s="228"/>
      <c r="Q13" s="84">
        <f t="shared" si="1"/>
        <v>0</v>
      </c>
      <c r="R13" s="84">
        <f t="shared" si="2"/>
        <v>0</v>
      </c>
      <c r="S13" s="84">
        <f t="shared" si="2"/>
        <v>0</v>
      </c>
      <c r="T13" s="84"/>
      <c r="U13" s="229"/>
      <c r="V13" s="229">
        <f t="shared" si="3"/>
        <v>5</v>
      </c>
      <c r="W13" s="229"/>
      <c r="X13" s="84"/>
      <c r="Y13" s="84"/>
      <c r="Z13" s="84"/>
      <c r="AA13" s="84"/>
      <c r="AB13" s="84"/>
      <c r="AC13" s="84"/>
      <c r="AD13" s="84"/>
      <c r="AE13" s="84"/>
      <c r="AF13" s="84"/>
      <c r="AG13" s="84"/>
      <c r="AH13" s="84"/>
      <c r="AI13" s="84"/>
      <c r="AJ13" s="84"/>
      <c r="AK13" s="84"/>
    </row>
    <row r="14" spans="1:37" s="2" customFormat="1" x14ac:dyDescent="0.3">
      <c r="A14" s="817"/>
      <c r="B14" s="227" t="s">
        <v>500</v>
      </c>
      <c r="C14" s="228"/>
      <c r="D14" s="228"/>
      <c r="E14" s="228"/>
      <c r="F14" s="228"/>
      <c r="G14" s="228"/>
      <c r="H14" s="228"/>
      <c r="I14" s="228"/>
      <c r="J14" s="228"/>
      <c r="K14" s="228"/>
      <c r="L14" s="228"/>
      <c r="M14" s="228"/>
      <c r="N14" s="228"/>
      <c r="O14" s="228"/>
      <c r="P14" s="228"/>
      <c r="Q14" s="84">
        <f t="shared" si="1"/>
        <v>0</v>
      </c>
      <c r="R14" s="84">
        <f t="shared" si="2"/>
        <v>0</v>
      </c>
      <c r="S14" s="84">
        <f t="shared" si="2"/>
        <v>0</v>
      </c>
      <c r="T14" s="84"/>
      <c r="U14" s="229"/>
      <c r="V14" s="229">
        <f t="shared" si="3"/>
        <v>6</v>
      </c>
      <c r="W14" s="229"/>
      <c r="X14" s="84"/>
      <c r="Y14" s="84"/>
      <c r="Z14" s="84"/>
      <c r="AA14" s="84"/>
      <c r="AB14" s="84"/>
      <c r="AC14" s="84"/>
      <c r="AD14" s="84"/>
      <c r="AE14" s="84"/>
      <c r="AF14" s="84"/>
      <c r="AG14" s="84"/>
      <c r="AH14" s="84"/>
      <c r="AI14" s="84"/>
      <c r="AJ14" s="84"/>
      <c r="AK14" s="84"/>
    </row>
    <row r="15" spans="1:37" s="2" customFormat="1" x14ac:dyDescent="0.3">
      <c r="A15" s="817"/>
      <c r="B15" s="227" t="s">
        <v>501</v>
      </c>
      <c r="C15" s="228"/>
      <c r="D15" s="228"/>
      <c r="E15" s="228"/>
      <c r="F15" s="228"/>
      <c r="G15" s="228"/>
      <c r="H15" s="228"/>
      <c r="I15" s="228"/>
      <c r="J15" s="228"/>
      <c r="K15" s="228"/>
      <c r="L15" s="228"/>
      <c r="M15" s="228"/>
      <c r="N15" s="228"/>
      <c r="O15" s="228"/>
      <c r="P15" s="228"/>
      <c r="Q15" s="84">
        <f t="shared" si="1"/>
        <v>0</v>
      </c>
      <c r="R15" s="84">
        <f t="shared" si="2"/>
        <v>0</v>
      </c>
      <c r="S15" s="84">
        <f t="shared" si="2"/>
        <v>0</v>
      </c>
      <c r="T15" s="84"/>
      <c r="U15" s="229"/>
      <c r="V15" s="229">
        <f t="shared" si="3"/>
        <v>7</v>
      </c>
      <c r="W15" s="229"/>
      <c r="X15" s="84"/>
      <c r="Y15" s="84"/>
      <c r="Z15" s="84"/>
      <c r="AA15" s="84"/>
      <c r="AB15" s="84"/>
      <c r="AC15" s="84"/>
      <c r="AD15" s="84"/>
      <c r="AE15" s="84"/>
      <c r="AF15" s="84"/>
      <c r="AG15" s="84"/>
      <c r="AH15" s="84"/>
      <c r="AI15" s="84"/>
      <c r="AJ15" s="84"/>
      <c r="AK15" s="84"/>
    </row>
    <row r="16" spans="1:37" s="2" customFormat="1" x14ac:dyDescent="0.3">
      <c r="A16" s="817"/>
      <c r="B16" s="227" t="s">
        <v>502</v>
      </c>
      <c r="C16" s="228"/>
      <c r="D16" s="228"/>
      <c r="E16" s="228"/>
      <c r="F16" s="228"/>
      <c r="G16" s="228"/>
      <c r="H16" s="228"/>
      <c r="I16" s="228"/>
      <c r="J16" s="228"/>
      <c r="K16" s="228"/>
      <c r="L16" s="228"/>
      <c r="M16" s="228"/>
      <c r="N16" s="228"/>
      <c r="O16" s="228"/>
      <c r="P16" s="228"/>
      <c r="Q16" s="84">
        <f t="shared" si="1"/>
        <v>0</v>
      </c>
      <c r="R16" s="84">
        <f t="shared" si="2"/>
        <v>0</v>
      </c>
      <c r="S16" s="84">
        <f t="shared" si="2"/>
        <v>0</v>
      </c>
      <c r="T16" s="84"/>
      <c r="U16" s="229"/>
      <c r="V16" s="229">
        <f t="shared" si="3"/>
        <v>8</v>
      </c>
      <c r="W16" s="229"/>
      <c r="X16" s="84"/>
      <c r="Y16" s="84"/>
      <c r="Z16" s="84"/>
      <c r="AA16" s="84"/>
      <c r="AB16" s="84"/>
      <c r="AC16" s="84"/>
      <c r="AD16" s="84"/>
      <c r="AE16" s="84"/>
      <c r="AF16" s="84"/>
      <c r="AG16" s="84"/>
      <c r="AH16" s="84"/>
      <c r="AI16" s="84"/>
      <c r="AJ16" s="84"/>
      <c r="AK16" s="84"/>
    </row>
    <row r="17" spans="1:37" s="2" customFormat="1" x14ac:dyDescent="0.3">
      <c r="A17" s="817"/>
      <c r="B17" s="227" t="s">
        <v>503</v>
      </c>
      <c r="C17" s="228"/>
      <c r="D17" s="228"/>
      <c r="E17" s="228"/>
      <c r="F17" s="228"/>
      <c r="G17" s="228"/>
      <c r="H17" s="228"/>
      <c r="I17" s="228"/>
      <c r="J17" s="228"/>
      <c r="K17" s="228"/>
      <c r="L17" s="228"/>
      <c r="M17" s="228"/>
      <c r="N17" s="228"/>
      <c r="O17" s="228"/>
      <c r="P17" s="228"/>
      <c r="Q17" s="84">
        <f t="shared" si="1"/>
        <v>0</v>
      </c>
      <c r="R17" s="84">
        <f t="shared" si="2"/>
        <v>0</v>
      </c>
      <c r="S17" s="84">
        <f t="shared" si="2"/>
        <v>0</v>
      </c>
      <c r="T17" s="84"/>
      <c r="U17" s="229"/>
      <c r="V17" s="229">
        <f t="shared" si="3"/>
        <v>9</v>
      </c>
      <c r="W17" s="229"/>
      <c r="X17" s="84"/>
      <c r="Y17" s="84"/>
      <c r="Z17" s="84"/>
      <c r="AA17" s="84"/>
      <c r="AB17" s="84"/>
      <c r="AC17" s="84"/>
      <c r="AD17" s="84"/>
      <c r="AE17" s="84"/>
      <c r="AF17" s="84"/>
      <c r="AG17" s="84"/>
      <c r="AH17" s="84"/>
      <c r="AI17" s="84"/>
      <c r="AJ17" s="84"/>
      <c r="AK17" s="84"/>
    </row>
    <row r="18" spans="1:37" s="2" customFormat="1" x14ac:dyDescent="0.3">
      <c r="A18" s="817"/>
      <c r="B18" s="227" t="s">
        <v>504</v>
      </c>
      <c r="C18" s="228"/>
      <c r="D18" s="228"/>
      <c r="E18" s="228"/>
      <c r="F18" s="228"/>
      <c r="G18" s="228"/>
      <c r="H18" s="228"/>
      <c r="I18" s="228"/>
      <c r="J18" s="228"/>
      <c r="K18" s="228"/>
      <c r="L18" s="228"/>
      <c r="M18" s="228"/>
      <c r="N18" s="228"/>
      <c r="O18" s="228"/>
      <c r="P18" s="228"/>
      <c r="Q18" s="84">
        <f t="shared" si="1"/>
        <v>0</v>
      </c>
      <c r="R18" s="84">
        <f t="shared" si="2"/>
        <v>0</v>
      </c>
      <c r="S18" s="84">
        <f t="shared" si="2"/>
        <v>0</v>
      </c>
      <c r="T18" s="84"/>
      <c r="U18" s="229"/>
      <c r="V18" s="229">
        <f t="shared" si="3"/>
        <v>10</v>
      </c>
      <c r="W18" s="229"/>
      <c r="X18" s="84"/>
      <c r="Y18" s="84"/>
      <c r="Z18" s="84"/>
      <c r="AA18" s="84"/>
      <c r="AB18" s="84"/>
      <c r="AC18" s="84"/>
      <c r="AD18" s="84"/>
      <c r="AE18" s="84"/>
      <c r="AF18" s="84"/>
      <c r="AG18" s="84"/>
      <c r="AH18" s="84"/>
      <c r="AI18" s="84"/>
      <c r="AJ18" s="84"/>
      <c r="AK18" s="84"/>
    </row>
    <row r="19" spans="1:37" s="2" customFormat="1" x14ac:dyDescent="0.3">
      <c r="A19" s="817"/>
      <c r="B19" s="227" t="s">
        <v>505</v>
      </c>
      <c r="C19" s="228"/>
      <c r="D19" s="228"/>
      <c r="E19" s="228"/>
      <c r="F19" s="228"/>
      <c r="G19" s="228"/>
      <c r="H19" s="228"/>
      <c r="I19" s="228"/>
      <c r="J19" s="228"/>
      <c r="K19" s="228"/>
      <c r="L19" s="228"/>
      <c r="M19" s="228"/>
      <c r="N19" s="228"/>
      <c r="O19" s="228"/>
      <c r="P19" s="228"/>
      <c r="Q19" s="84">
        <f t="shared" si="1"/>
        <v>0</v>
      </c>
      <c r="R19" s="84">
        <f t="shared" si="2"/>
        <v>0</v>
      </c>
      <c r="S19" s="84">
        <f t="shared" si="2"/>
        <v>0</v>
      </c>
      <c r="T19" s="84"/>
      <c r="U19" s="229"/>
      <c r="V19" s="229">
        <f t="shared" si="3"/>
        <v>11</v>
      </c>
      <c r="W19" s="229"/>
      <c r="X19" s="84"/>
      <c r="Y19" s="84"/>
      <c r="Z19" s="84"/>
      <c r="AA19" s="84"/>
      <c r="AB19" s="84"/>
      <c r="AC19" s="84"/>
      <c r="AD19" s="84"/>
      <c r="AE19" s="84"/>
      <c r="AF19" s="84"/>
      <c r="AG19" s="84"/>
      <c r="AH19" s="84"/>
      <c r="AI19" s="84"/>
      <c r="AJ19" s="84"/>
      <c r="AK19" s="84"/>
    </row>
    <row r="20" spans="1:37" s="2" customFormat="1" x14ac:dyDescent="0.3">
      <c r="A20" s="817"/>
      <c r="B20" s="227" t="s">
        <v>53</v>
      </c>
      <c r="C20" s="228"/>
      <c r="D20" s="228"/>
      <c r="E20" s="228"/>
      <c r="F20" s="228"/>
      <c r="G20" s="228"/>
      <c r="H20" s="228"/>
      <c r="I20" s="228"/>
      <c r="J20" s="228"/>
      <c r="K20" s="228"/>
      <c r="L20" s="228"/>
      <c r="M20" s="228"/>
      <c r="N20" s="228"/>
      <c r="O20" s="228"/>
      <c r="P20" s="228"/>
      <c r="Q20" s="84">
        <f t="shared" si="1"/>
        <v>0</v>
      </c>
      <c r="R20" s="84">
        <f t="shared" si="2"/>
        <v>0</v>
      </c>
      <c r="S20" s="84">
        <f t="shared" si="2"/>
        <v>0</v>
      </c>
      <c r="T20" s="84"/>
      <c r="U20" s="229"/>
      <c r="V20" s="229">
        <f t="shared" si="3"/>
        <v>12</v>
      </c>
      <c r="W20" s="229"/>
      <c r="X20" s="84"/>
      <c r="Y20" s="84"/>
      <c r="Z20" s="84"/>
      <c r="AA20" s="84"/>
      <c r="AB20" s="84"/>
      <c r="AC20" s="84"/>
      <c r="AD20" s="84"/>
      <c r="AE20" s="84"/>
      <c r="AF20" s="84"/>
      <c r="AG20" s="84"/>
      <c r="AH20" s="84"/>
      <c r="AI20" s="84"/>
      <c r="AJ20" s="84"/>
      <c r="AK20" s="84"/>
    </row>
    <row r="21" spans="1:37" s="2" customFormat="1" x14ac:dyDescent="0.3">
      <c r="A21" s="817"/>
      <c r="B21" s="87" t="s">
        <v>29</v>
      </c>
      <c r="C21" s="228"/>
      <c r="D21" s="228"/>
      <c r="E21" s="228"/>
      <c r="F21" s="228"/>
      <c r="G21" s="228"/>
      <c r="H21" s="228"/>
      <c r="I21" s="228"/>
      <c r="J21" s="228"/>
      <c r="K21" s="228"/>
      <c r="L21" s="228"/>
      <c r="M21" s="228"/>
      <c r="N21" s="228"/>
      <c r="O21" s="228"/>
      <c r="P21" s="228"/>
      <c r="Q21" s="84">
        <f t="shared" si="1"/>
        <v>0</v>
      </c>
      <c r="R21" s="84">
        <f t="shared" si="2"/>
        <v>0</v>
      </c>
      <c r="S21" s="84">
        <f t="shared" si="2"/>
        <v>0</v>
      </c>
      <c r="T21" s="84"/>
      <c r="U21" s="229"/>
      <c r="V21" s="229">
        <f t="shared" si="3"/>
        <v>13</v>
      </c>
      <c r="W21" s="229"/>
      <c r="X21" s="84"/>
      <c r="Y21" s="84"/>
      <c r="Z21" s="84"/>
      <c r="AA21" s="84"/>
      <c r="AB21" s="84"/>
      <c r="AC21" s="84"/>
      <c r="AD21" s="84"/>
      <c r="AE21" s="84"/>
      <c r="AF21" s="84"/>
      <c r="AG21" s="84"/>
      <c r="AH21" s="84"/>
      <c r="AI21" s="84"/>
      <c r="AJ21" s="84"/>
      <c r="AK21" s="84"/>
    </row>
    <row r="22" spans="1:37" s="2" customFormat="1" x14ac:dyDescent="0.3">
      <c r="A22" s="817"/>
      <c r="B22" s="87" t="s">
        <v>62</v>
      </c>
      <c r="C22" s="228"/>
      <c r="D22" s="228"/>
      <c r="E22" s="228"/>
      <c r="F22" s="228"/>
      <c r="G22" s="228"/>
      <c r="H22" s="228"/>
      <c r="I22" s="228"/>
      <c r="J22" s="228"/>
      <c r="K22" s="228"/>
      <c r="L22" s="228"/>
      <c r="M22" s="228"/>
      <c r="N22" s="228"/>
      <c r="O22" s="228"/>
      <c r="P22" s="228"/>
      <c r="Q22" s="84">
        <f t="shared" si="1"/>
        <v>0</v>
      </c>
      <c r="R22" s="84">
        <f t="shared" si="2"/>
        <v>0</v>
      </c>
      <c r="S22" s="84">
        <f t="shared" si="2"/>
        <v>0</v>
      </c>
      <c r="T22" s="84"/>
      <c r="U22" s="229"/>
      <c r="V22" s="229">
        <f t="shared" si="3"/>
        <v>14</v>
      </c>
      <c r="W22" s="229"/>
      <c r="X22" s="84"/>
      <c r="Y22" s="84"/>
      <c r="Z22" s="84"/>
      <c r="AA22" s="84"/>
      <c r="AB22" s="84"/>
      <c r="AC22" s="84"/>
      <c r="AD22" s="84"/>
      <c r="AE22" s="84"/>
      <c r="AF22" s="84"/>
      <c r="AG22" s="84"/>
      <c r="AH22" s="84"/>
      <c r="AI22" s="84"/>
      <c r="AJ22" s="84"/>
      <c r="AK22" s="84"/>
    </row>
    <row r="23" spans="1:37" s="2" customFormat="1" x14ac:dyDescent="0.3">
      <c r="A23" s="817"/>
      <c r="B23" s="87" t="s">
        <v>63</v>
      </c>
      <c r="C23" s="228"/>
      <c r="D23" s="228"/>
      <c r="E23" s="228"/>
      <c r="F23" s="228"/>
      <c r="G23" s="228"/>
      <c r="H23" s="228"/>
      <c r="I23" s="228"/>
      <c r="J23" s="228"/>
      <c r="K23" s="228"/>
      <c r="L23" s="228"/>
      <c r="M23" s="228"/>
      <c r="N23" s="228"/>
      <c r="O23" s="228"/>
      <c r="P23" s="228"/>
      <c r="Q23" s="84">
        <f t="shared" si="1"/>
        <v>0</v>
      </c>
      <c r="R23" s="84">
        <f t="shared" si="2"/>
        <v>0</v>
      </c>
      <c r="S23" s="84">
        <f t="shared" si="2"/>
        <v>0</v>
      </c>
      <c r="T23" s="84"/>
      <c r="U23" s="229"/>
      <c r="V23" s="229">
        <f t="shared" si="3"/>
        <v>15</v>
      </c>
      <c r="W23" s="229"/>
      <c r="X23" s="84"/>
      <c r="Y23" s="84"/>
      <c r="Z23" s="84"/>
      <c r="AA23" s="84"/>
      <c r="AB23" s="84"/>
      <c r="AC23" s="84"/>
      <c r="AD23" s="84"/>
      <c r="AE23" s="84"/>
      <c r="AF23" s="84"/>
      <c r="AG23" s="84"/>
      <c r="AH23" s="84"/>
      <c r="AI23" s="84"/>
      <c r="AJ23" s="84"/>
      <c r="AK23" s="84"/>
    </row>
    <row r="24" spans="1:37" s="2" customFormat="1" x14ac:dyDescent="0.3">
      <c r="A24" s="817"/>
      <c r="B24" s="87" t="s">
        <v>64</v>
      </c>
      <c r="C24" s="228"/>
      <c r="D24" s="228"/>
      <c r="E24" s="228"/>
      <c r="F24" s="228"/>
      <c r="G24" s="228"/>
      <c r="H24" s="228"/>
      <c r="I24" s="228"/>
      <c r="J24" s="228"/>
      <c r="K24" s="228"/>
      <c r="L24" s="228"/>
      <c r="M24" s="228"/>
      <c r="N24" s="228"/>
      <c r="O24" s="228"/>
      <c r="P24" s="228"/>
      <c r="Q24" s="84">
        <f t="shared" si="1"/>
        <v>0</v>
      </c>
      <c r="R24" s="84">
        <f t="shared" si="2"/>
        <v>0</v>
      </c>
      <c r="S24" s="84">
        <f t="shared" si="2"/>
        <v>0</v>
      </c>
      <c r="T24" s="84"/>
      <c r="U24" s="229"/>
      <c r="V24" s="229">
        <f t="shared" si="3"/>
        <v>16</v>
      </c>
      <c r="W24" s="229"/>
      <c r="X24" s="84"/>
      <c r="Y24" s="84"/>
      <c r="Z24" s="84"/>
      <c r="AA24" s="84"/>
      <c r="AB24" s="84"/>
      <c r="AC24" s="84"/>
      <c r="AD24" s="84"/>
      <c r="AE24" s="84"/>
      <c r="AF24" s="84"/>
      <c r="AG24" s="84"/>
      <c r="AH24" s="84"/>
      <c r="AI24" s="84"/>
      <c r="AJ24" s="84"/>
      <c r="AK24" s="84"/>
    </row>
    <row r="25" spans="1:37" s="2" customFormat="1" x14ac:dyDescent="0.3">
      <c r="A25" s="817"/>
      <c r="B25" s="87" t="s">
        <v>65</v>
      </c>
      <c r="C25" s="228"/>
      <c r="D25" s="228"/>
      <c r="E25" s="228"/>
      <c r="F25" s="228"/>
      <c r="G25" s="228"/>
      <c r="H25" s="228"/>
      <c r="I25" s="228"/>
      <c r="J25" s="228"/>
      <c r="K25" s="228"/>
      <c r="L25" s="228"/>
      <c r="M25" s="228"/>
      <c r="N25" s="228"/>
      <c r="O25" s="228"/>
      <c r="P25" s="228"/>
      <c r="Q25" s="84">
        <f>SUM(C25,F25:J25,M25:N25)</f>
        <v>0</v>
      </c>
      <c r="R25" s="84">
        <f>SUM(D25,K25,O25)</f>
        <v>0</v>
      </c>
      <c r="S25" s="84">
        <f>SUM(E25,L25,P25)</f>
        <v>0</v>
      </c>
      <c r="T25" s="84"/>
      <c r="U25" s="229"/>
      <c r="V25" s="229">
        <f t="shared" si="3"/>
        <v>17</v>
      </c>
      <c r="W25" s="229"/>
      <c r="X25" s="84"/>
      <c r="Y25" s="84"/>
      <c r="Z25" s="84"/>
      <c r="AA25" s="84"/>
      <c r="AB25" s="84"/>
      <c r="AC25" s="84"/>
      <c r="AD25" s="84"/>
      <c r="AE25" s="84"/>
      <c r="AF25" s="84"/>
      <c r="AG25" s="84"/>
      <c r="AH25" s="84"/>
      <c r="AI25" s="84"/>
      <c r="AJ25" s="84"/>
      <c r="AK25" s="84"/>
    </row>
    <row r="26" spans="1:37" s="2" customFormat="1" ht="14.25" thickBot="1" x14ac:dyDescent="0.35">
      <c r="A26" s="817"/>
      <c r="B26" s="230" t="s">
        <v>54</v>
      </c>
      <c r="C26" s="231">
        <f t="shared" ref="C26:S26" si="4">SUM(C9:C25)</f>
        <v>0</v>
      </c>
      <c r="D26" s="231">
        <f t="shared" si="4"/>
        <v>0</v>
      </c>
      <c r="E26" s="231">
        <f t="shared" si="4"/>
        <v>0</v>
      </c>
      <c r="F26" s="231">
        <f t="shared" si="4"/>
        <v>0</v>
      </c>
      <c r="G26" s="231">
        <f t="shared" si="4"/>
        <v>0</v>
      </c>
      <c r="H26" s="231">
        <f t="shared" si="4"/>
        <v>0</v>
      </c>
      <c r="I26" s="231">
        <f t="shared" si="4"/>
        <v>0</v>
      </c>
      <c r="J26" s="231">
        <f t="shared" si="4"/>
        <v>0</v>
      </c>
      <c r="K26" s="231">
        <f t="shared" si="4"/>
        <v>0</v>
      </c>
      <c r="L26" s="231">
        <f t="shared" si="4"/>
        <v>0</v>
      </c>
      <c r="M26" s="231">
        <f t="shared" si="4"/>
        <v>0</v>
      </c>
      <c r="N26" s="231">
        <f t="shared" si="4"/>
        <v>0</v>
      </c>
      <c r="O26" s="231">
        <f t="shared" si="4"/>
        <v>0</v>
      </c>
      <c r="P26" s="231">
        <f t="shared" si="4"/>
        <v>0</v>
      </c>
      <c r="Q26" s="231">
        <f t="shared" si="4"/>
        <v>0</v>
      </c>
      <c r="R26" s="231">
        <f t="shared" si="4"/>
        <v>0</v>
      </c>
      <c r="S26" s="231">
        <f t="shared" si="4"/>
        <v>0</v>
      </c>
      <c r="T26" s="84"/>
      <c r="U26" s="229" t="str">
        <f>RIGHT(A9,4)&amp;"reseau"</f>
        <v>2025reseau</v>
      </c>
      <c r="V26" s="229">
        <f t="shared" si="3"/>
        <v>18</v>
      </c>
      <c r="W26" s="229"/>
      <c r="X26" s="84"/>
      <c r="Y26" s="84"/>
      <c r="Z26" s="84"/>
      <c r="AA26" s="84"/>
      <c r="AB26" s="84"/>
      <c r="AC26" s="84"/>
      <c r="AD26" s="84"/>
      <c r="AE26" s="84"/>
      <c r="AF26" s="84"/>
      <c r="AG26" s="84"/>
      <c r="AH26" s="84"/>
      <c r="AI26" s="84"/>
      <c r="AJ26" s="84"/>
      <c r="AK26" s="84"/>
    </row>
    <row r="27" spans="1:37" s="2" customFormat="1" x14ac:dyDescent="0.3">
      <c r="A27" s="817"/>
      <c r="B27" s="232"/>
      <c r="C27" s="84"/>
      <c r="D27" s="84"/>
      <c r="E27" s="84"/>
      <c r="F27" s="84"/>
      <c r="G27" s="84"/>
      <c r="H27" s="84"/>
      <c r="I27" s="84"/>
      <c r="J27" s="84"/>
      <c r="K27" s="84"/>
      <c r="L27" s="84"/>
      <c r="M27" s="84"/>
      <c r="N27" s="84"/>
      <c r="O27" s="84"/>
      <c r="P27" s="84"/>
      <c r="Q27" s="84"/>
      <c r="R27" s="84"/>
      <c r="S27" s="84"/>
      <c r="T27" s="84"/>
      <c r="U27" s="229"/>
      <c r="V27" s="229">
        <f t="shared" si="3"/>
        <v>19</v>
      </c>
      <c r="W27" s="229"/>
      <c r="X27" s="84"/>
      <c r="Y27" s="84"/>
      <c r="Z27" s="84"/>
      <c r="AA27" s="84"/>
      <c r="AB27" s="84"/>
      <c r="AC27" s="84"/>
      <c r="AD27" s="84"/>
      <c r="AE27" s="84"/>
      <c r="AF27" s="84"/>
      <c r="AG27" s="84"/>
      <c r="AH27" s="84"/>
      <c r="AI27" s="84"/>
      <c r="AJ27" s="84"/>
      <c r="AK27" s="84"/>
    </row>
    <row r="28" spans="1:37" s="2" customFormat="1" x14ac:dyDescent="0.3">
      <c r="A28" s="817"/>
      <c r="B28" s="227" t="s">
        <v>52</v>
      </c>
      <c r="C28" s="228"/>
      <c r="D28" s="228"/>
      <c r="E28" s="228"/>
      <c r="F28" s="228"/>
      <c r="G28" s="228"/>
      <c r="H28" s="228"/>
      <c r="I28" s="228"/>
      <c r="J28" s="228"/>
      <c r="K28" s="228"/>
      <c r="L28" s="228"/>
      <c r="M28" s="228"/>
      <c r="N28" s="228"/>
      <c r="O28" s="228"/>
      <c r="P28" s="228"/>
      <c r="Q28" s="84">
        <f>SUM(C28,F28:J28,M28:N28)</f>
        <v>0</v>
      </c>
      <c r="R28" s="84">
        <f>SUM(D28,K28,O28)</f>
        <v>0</v>
      </c>
      <c r="S28" s="84">
        <f>SUM(E28,L28,P28)</f>
        <v>0</v>
      </c>
      <c r="T28" s="84"/>
      <c r="U28" s="229"/>
      <c r="V28" s="229">
        <f t="shared" si="3"/>
        <v>20</v>
      </c>
      <c r="W28" s="229"/>
      <c r="X28" s="84"/>
      <c r="Y28" s="84"/>
      <c r="Z28" s="84"/>
      <c r="AA28" s="84"/>
      <c r="AB28" s="84"/>
      <c r="AC28" s="84"/>
      <c r="AD28" s="84"/>
      <c r="AE28" s="84"/>
      <c r="AF28" s="84"/>
      <c r="AG28" s="84"/>
      <c r="AH28" s="84"/>
      <c r="AI28" s="84"/>
      <c r="AJ28" s="84"/>
      <c r="AK28" s="84"/>
    </row>
    <row r="29" spans="1:37" s="2" customFormat="1" x14ac:dyDescent="0.3">
      <c r="A29" s="817"/>
      <c r="B29" s="227" t="s">
        <v>55</v>
      </c>
      <c r="C29" s="228"/>
      <c r="D29" s="228"/>
      <c r="E29" s="228"/>
      <c r="F29" s="228"/>
      <c r="G29" s="228"/>
      <c r="H29" s="228"/>
      <c r="I29" s="228"/>
      <c r="J29" s="228"/>
      <c r="K29" s="228"/>
      <c r="L29" s="228"/>
      <c r="M29" s="228"/>
      <c r="N29" s="228"/>
      <c r="O29" s="228"/>
      <c r="P29" s="228"/>
      <c r="Q29" s="84">
        <f t="shared" ref="Q29:Q36" si="5">SUM(C29,F29:J29,M29:N29)</f>
        <v>0</v>
      </c>
      <c r="R29" s="84">
        <f t="shared" ref="R29:S39" si="6">SUM(D29,K29,O29)</f>
        <v>0</v>
      </c>
      <c r="S29" s="84">
        <f t="shared" si="6"/>
        <v>0</v>
      </c>
      <c r="T29" s="84"/>
      <c r="U29" s="229"/>
      <c r="V29" s="229">
        <f t="shared" si="3"/>
        <v>21</v>
      </c>
      <c r="W29" s="229"/>
      <c r="X29" s="84"/>
      <c r="Y29" s="84"/>
      <c r="Z29" s="84"/>
      <c r="AA29" s="84"/>
      <c r="AB29" s="84"/>
      <c r="AC29" s="84"/>
      <c r="AD29" s="84"/>
      <c r="AE29" s="84"/>
      <c r="AF29" s="84"/>
      <c r="AG29" s="84"/>
      <c r="AH29" s="84"/>
      <c r="AI29" s="84"/>
      <c r="AJ29" s="84"/>
      <c r="AK29" s="84"/>
    </row>
    <row r="30" spans="1:37" s="2" customFormat="1" x14ac:dyDescent="0.3">
      <c r="A30" s="817"/>
      <c r="B30" s="227" t="s">
        <v>56</v>
      </c>
      <c r="C30" s="228"/>
      <c r="D30" s="228"/>
      <c r="E30" s="228"/>
      <c r="F30" s="228"/>
      <c r="G30" s="228"/>
      <c r="H30" s="228"/>
      <c r="I30" s="228"/>
      <c r="J30" s="228"/>
      <c r="K30" s="228"/>
      <c r="L30" s="228"/>
      <c r="M30" s="228"/>
      <c r="N30" s="228"/>
      <c r="O30" s="228"/>
      <c r="P30" s="228"/>
      <c r="Q30" s="84">
        <f t="shared" si="5"/>
        <v>0</v>
      </c>
      <c r="R30" s="84">
        <f t="shared" si="6"/>
        <v>0</v>
      </c>
      <c r="S30" s="84">
        <f t="shared" si="6"/>
        <v>0</v>
      </c>
      <c r="T30" s="84"/>
      <c r="U30" s="229"/>
      <c r="V30" s="229">
        <f t="shared" si="3"/>
        <v>22</v>
      </c>
      <c r="W30" s="229"/>
      <c r="X30" s="84"/>
      <c r="Y30" s="84"/>
      <c r="Z30" s="84"/>
      <c r="AA30" s="84"/>
      <c r="AB30" s="84"/>
      <c r="AC30" s="84"/>
      <c r="AD30" s="84"/>
      <c r="AE30" s="84"/>
      <c r="AF30" s="84"/>
      <c r="AG30" s="84"/>
      <c r="AH30" s="84"/>
      <c r="AI30" s="84"/>
      <c r="AJ30" s="84"/>
      <c r="AK30" s="84"/>
    </row>
    <row r="31" spans="1:37" s="2" customFormat="1" x14ac:dyDescent="0.3">
      <c r="A31" s="817"/>
      <c r="B31" s="227" t="s">
        <v>57</v>
      </c>
      <c r="C31" s="228"/>
      <c r="D31" s="228"/>
      <c r="E31" s="228"/>
      <c r="F31" s="228"/>
      <c r="G31" s="228"/>
      <c r="H31" s="228"/>
      <c r="I31" s="228"/>
      <c r="J31" s="228"/>
      <c r="K31" s="228"/>
      <c r="L31" s="228"/>
      <c r="M31" s="228"/>
      <c r="N31" s="228"/>
      <c r="O31" s="228"/>
      <c r="P31" s="228"/>
      <c r="Q31" s="84">
        <f t="shared" si="5"/>
        <v>0</v>
      </c>
      <c r="R31" s="84">
        <f t="shared" si="6"/>
        <v>0</v>
      </c>
      <c r="S31" s="84">
        <f t="shared" si="6"/>
        <v>0</v>
      </c>
      <c r="T31" s="84"/>
      <c r="U31" s="229"/>
      <c r="V31" s="229">
        <f t="shared" si="3"/>
        <v>23</v>
      </c>
      <c r="W31" s="229"/>
      <c r="X31" s="84"/>
      <c r="Y31" s="84"/>
      <c r="Z31" s="84"/>
      <c r="AA31" s="84"/>
      <c r="AB31" s="84"/>
      <c r="AC31" s="84"/>
      <c r="AD31" s="84"/>
      <c r="AE31" s="84"/>
      <c r="AF31" s="84"/>
      <c r="AG31" s="84"/>
      <c r="AH31" s="84"/>
      <c r="AI31" s="84"/>
      <c r="AJ31" s="84"/>
      <c r="AK31" s="84"/>
    </row>
    <row r="32" spans="1:37" s="2" customFormat="1" x14ac:dyDescent="0.3">
      <c r="A32" s="817"/>
      <c r="B32" s="227" t="s">
        <v>58</v>
      </c>
      <c r="C32" s="228"/>
      <c r="D32" s="228"/>
      <c r="E32" s="228"/>
      <c r="F32" s="228"/>
      <c r="G32" s="228"/>
      <c r="H32" s="228"/>
      <c r="I32" s="228"/>
      <c r="J32" s="228"/>
      <c r="K32" s="228"/>
      <c r="L32" s="228"/>
      <c r="M32" s="228"/>
      <c r="N32" s="228"/>
      <c r="O32" s="228"/>
      <c r="P32" s="228"/>
      <c r="Q32" s="84">
        <f t="shared" si="5"/>
        <v>0</v>
      </c>
      <c r="R32" s="84">
        <f t="shared" si="6"/>
        <v>0</v>
      </c>
      <c r="S32" s="84">
        <f t="shared" si="6"/>
        <v>0</v>
      </c>
      <c r="T32" s="84"/>
      <c r="U32" s="229"/>
      <c r="V32" s="229">
        <f t="shared" si="3"/>
        <v>24</v>
      </c>
      <c r="W32" s="229"/>
      <c r="X32" s="84"/>
      <c r="Y32" s="84"/>
      <c r="Z32" s="84"/>
      <c r="AA32" s="84"/>
      <c r="AB32" s="84"/>
      <c r="AC32" s="84"/>
      <c r="AD32" s="84"/>
      <c r="AE32" s="84"/>
      <c r="AF32" s="84"/>
      <c r="AG32" s="84"/>
      <c r="AH32" s="84"/>
      <c r="AI32" s="84"/>
      <c r="AJ32" s="84"/>
      <c r="AK32" s="84"/>
    </row>
    <row r="33" spans="1:37" s="2" customFormat="1" x14ac:dyDescent="0.3">
      <c r="A33" s="817"/>
      <c r="B33" s="227" t="s">
        <v>59</v>
      </c>
      <c r="C33" s="228"/>
      <c r="D33" s="228"/>
      <c r="E33" s="228"/>
      <c r="F33" s="228"/>
      <c r="G33" s="228"/>
      <c r="H33" s="228"/>
      <c r="I33" s="228"/>
      <c r="J33" s="228"/>
      <c r="K33" s="228"/>
      <c r="L33" s="228"/>
      <c r="M33" s="228"/>
      <c r="N33" s="228"/>
      <c r="O33" s="228"/>
      <c r="P33" s="228"/>
      <c r="Q33" s="84">
        <f t="shared" si="5"/>
        <v>0</v>
      </c>
      <c r="R33" s="84">
        <f t="shared" si="6"/>
        <v>0</v>
      </c>
      <c r="S33" s="84">
        <f t="shared" si="6"/>
        <v>0</v>
      </c>
      <c r="T33" s="84"/>
      <c r="U33" s="229"/>
      <c r="V33" s="229">
        <f t="shared" si="3"/>
        <v>25</v>
      </c>
      <c r="W33" s="229"/>
      <c r="X33" s="84"/>
      <c r="Y33" s="84"/>
      <c r="Z33" s="84"/>
      <c r="AA33" s="84"/>
      <c r="AB33" s="84"/>
      <c r="AC33" s="84"/>
      <c r="AD33" s="84"/>
      <c r="AE33" s="84"/>
      <c r="AF33" s="84"/>
      <c r="AG33" s="84"/>
      <c r="AH33" s="84"/>
      <c r="AI33" s="84"/>
      <c r="AJ33" s="84"/>
      <c r="AK33" s="84"/>
    </row>
    <row r="34" spans="1:37" s="2" customFormat="1" x14ac:dyDescent="0.3">
      <c r="A34" s="817"/>
      <c r="B34" s="227" t="s">
        <v>60</v>
      </c>
      <c r="C34" s="228"/>
      <c r="D34" s="228"/>
      <c r="E34" s="228"/>
      <c r="F34" s="228"/>
      <c r="G34" s="228"/>
      <c r="H34" s="228"/>
      <c r="I34" s="228"/>
      <c r="J34" s="228"/>
      <c r="K34" s="228"/>
      <c r="L34" s="228"/>
      <c r="M34" s="228"/>
      <c r="N34" s="228"/>
      <c r="O34" s="228"/>
      <c r="P34" s="228"/>
      <c r="Q34" s="84">
        <f t="shared" si="5"/>
        <v>0</v>
      </c>
      <c r="R34" s="84">
        <f t="shared" si="6"/>
        <v>0</v>
      </c>
      <c r="S34" s="84">
        <f t="shared" si="6"/>
        <v>0</v>
      </c>
      <c r="T34" s="84"/>
      <c r="U34" s="229"/>
      <c r="V34" s="229">
        <f t="shared" si="3"/>
        <v>26</v>
      </c>
      <c r="W34" s="229"/>
      <c r="X34" s="84"/>
      <c r="Y34" s="84"/>
      <c r="Z34" s="84"/>
      <c r="AA34" s="84"/>
      <c r="AB34" s="84"/>
      <c r="AC34" s="84"/>
      <c r="AD34" s="84"/>
      <c r="AE34" s="84"/>
      <c r="AF34" s="84"/>
      <c r="AG34" s="84"/>
      <c r="AH34" s="84"/>
      <c r="AI34" s="84"/>
      <c r="AJ34" s="84"/>
      <c r="AK34" s="84"/>
    </row>
    <row r="35" spans="1:37" s="2" customFormat="1" x14ac:dyDescent="0.3">
      <c r="A35" s="817"/>
      <c r="B35" s="87" t="s">
        <v>29</v>
      </c>
      <c r="C35" s="228"/>
      <c r="D35" s="228"/>
      <c r="E35" s="228"/>
      <c r="F35" s="228"/>
      <c r="G35" s="228"/>
      <c r="H35" s="228"/>
      <c r="I35" s="228"/>
      <c r="J35" s="228"/>
      <c r="K35" s="228"/>
      <c r="L35" s="228"/>
      <c r="M35" s="228"/>
      <c r="N35" s="228"/>
      <c r="O35" s="228"/>
      <c r="P35" s="228"/>
      <c r="Q35" s="84">
        <f t="shared" si="5"/>
        <v>0</v>
      </c>
      <c r="R35" s="84">
        <f t="shared" si="6"/>
        <v>0</v>
      </c>
      <c r="S35" s="84">
        <f t="shared" si="6"/>
        <v>0</v>
      </c>
      <c r="T35" s="84"/>
      <c r="U35" s="229"/>
      <c r="V35" s="229">
        <f t="shared" si="3"/>
        <v>27</v>
      </c>
      <c r="W35" s="229"/>
      <c r="X35" s="84"/>
      <c r="Y35" s="84"/>
      <c r="Z35" s="84"/>
      <c r="AA35" s="84"/>
      <c r="AB35" s="84"/>
      <c r="AC35" s="84"/>
      <c r="AD35" s="84"/>
      <c r="AE35" s="84"/>
      <c r="AF35" s="84"/>
      <c r="AG35" s="84"/>
      <c r="AH35" s="84"/>
      <c r="AI35" s="84"/>
      <c r="AJ35" s="84"/>
      <c r="AK35" s="84"/>
    </row>
    <row r="36" spans="1:37" s="2" customFormat="1" x14ac:dyDescent="0.3">
      <c r="A36" s="817"/>
      <c r="B36" s="87" t="s">
        <v>62</v>
      </c>
      <c r="C36" s="228"/>
      <c r="D36" s="228"/>
      <c r="E36" s="228"/>
      <c r="F36" s="228"/>
      <c r="G36" s="228"/>
      <c r="H36" s="228"/>
      <c r="I36" s="228"/>
      <c r="J36" s="228"/>
      <c r="K36" s="228"/>
      <c r="L36" s="228"/>
      <c r="M36" s="228"/>
      <c r="N36" s="228"/>
      <c r="O36" s="228"/>
      <c r="P36" s="228"/>
      <c r="Q36" s="84">
        <f t="shared" si="5"/>
        <v>0</v>
      </c>
      <c r="R36" s="84">
        <f t="shared" si="6"/>
        <v>0</v>
      </c>
      <c r="S36" s="84">
        <f t="shared" si="6"/>
        <v>0</v>
      </c>
      <c r="T36" s="84"/>
      <c r="U36" s="229"/>
      <c r="V36" s="229">
        <f t="shared" si="3"/>
        <v>28</v>
      </c>
      <c r="W36" s="229"/>
      <c r="X36" s="84"/>
      <c r="Y36" s="84"/>
      <c r="Z36" s="84"/>
      <c r="AA36" s="84"/>
      <c r="AB36" s="84"/>
      <c r="AC36" s="84"/>
      <c r="AD36" s="84"/>
      <c r="AE36" s="84"/>
      <c r="AF36" s="84"/>
      <c r="AG36" s="84"/>
      <c r="AH36" s="84"/>
      <c r="AI36" s="84"/>
      <c r="AJ36" s="84"/>
      <c r="AK36" s="84"/>
    </row>
    <row r="37" spans="1:37" s="2" customFormat="1" x14ac:dyDescent="0.3">
      <c r="A37" s="817"/>
      <c r="B37" s="87" t="s">
        <v>63</v>
      </c>
      <c r="C37" s="228"/>
      <c r="D37" s="228"/>
      <c r="E37" s="228"/>
      <c r="F37" s="228"/>
      <c r="G37" s="228"/>
      <c r="H37" s="228"/>
      <c r="I37" s="228"/>
      <c r="J37" s="228"/>
      <c r="K37" s="228"/>
      <c r="L37" s="228"/>
      <c r="M37" s="228"/>
      <c r="N37" s="228"/>
      <c r="O37" s="228"/>
      <c r="P37" s="228"/>
      <c r="Q37" s="84">
        <f>SUM(C37,F37:J37,M37:N37)</f>
        <v>0</v>
      </c>
      <c r="R37" s="84">
        <f t="shared" si="6"/>
        <v>0</v>
      </c>
      <c r="S37" s="84">
        <f t="shared" si="6"/>
        <v>0</v>
      </c>
      <c r="T37" s="84"/>
      <c r="U37" s="229"/>
      <c r="V37" s="229">
        <f t="shared" si="3"/>
        <v>29</v>
      </c>
      <c r="W37" s="229"/>
      <c r="X37" s="84"/>
      <c r="Y37" s="84"/>
      <c r="Z37" s="84"/>
      <c r="AA37" s="84"/>
      <c r="AB37" s="84"/>
      <c r="AC37" s="84"/>
      <c r="AD37" s="84"/>
      <c r="AE37" s="84"/>
      <c r="AF37" s="84"/>
      <c r="AG37" s="84"/>
      <c r="AH37" s="84"/>
      <c r="AI37" s="84"/>
      <c r="AJ37" s="84"/>
      <c r="AK37" s="84"/>
    </row>
    <row r="38" spans="1:37" s="2" customFormat="1" x14ac:dyDescent="0.3">
      <c r="A38" s="817"/>
      <c r="B38" s="87" t="s">
        <v>64</v>
      </c>
      <c r="C38" s="228"/>
      <c r="D38" s="228"/>
      <c r="E38" s="228"/>
      <c r="F38" s="228"/>
      <c r="G38" s="228"/>
      <c r="H38" s="228"/>
      <c r="I38" s="228"/>
      <c r="J38" s="228"/>
      <c r="K38" s="228"/>
      <c r="L38" s="228"/>
      <c r="M38" s="228"/>
      <c r="N38" s="228"/>
      <c r="O38" s="228"/>
      <c r="P38" s="228"/>
      <c r="Q38" s="84">
        <f>SUM(C38,F38:J38,M38:N38)</f>
        <v>0</v>
      </c>
      <c r="R38" s="84">
        <f t="shared" si="6"/>
        <v>0</v>
      </c>
      <c r="S38" s="84">
        <f t="shared" si="6"/>
        <v>0</v>
      </c>
      <c r="T38" s="84"/>
      <c r="U38" s="229"/>
      <c r="V38" s="229">
        <f t="shared" si="3"/>
        <v>30</v>
      </c>
      <c r="W38" s="229"/>
      <c r="X38" s="84"/>
      <c r="Y38" s="84"/>
      <c r="Z38" s="84"/>
      <c r="AA38" s="84"/>
      <c r="AB38" s="84"/>
      <c r="AC38" s="84"/>
      <c r="AD38" s="84"/>
      <c r="AE38" s="84"/>
      <c r="AF38" s="84"/>
      <c r="AG38" s="84"/>
      <c r="AH38" s="84"/>
      <c r="AI38" s="84"/>
      <c r="AJ38" s="84"/>
      <c r="AK38" s="84"/>
    </row>
    <row r="39" spans="1:37" s="2" customFormat="1" x14ac:dyDescent="0.3">
      <c r="A39" s="817"/>
      <c r="B39" s="87" t="s">
        <v>65</v>
      </c>
      <c r="C39" s="228"/>
      <c r="D39" s="228"/>
      <c r="E39" s="228"/>
      <c r="F39" s="228"/>
      <c r="G39" s="228"/>
      <c r="H39" s="228"/>
      <c r="I39" s="228"/>
      <c r="J39" s="228"/>
      <c r="K39" s="228"/>
      <c r="L39" s="228"/>
      <c r="M39" s="228"/>
      <c r="N39" s="228"/>
      <c r="O39" s="228"/>
      <c r="P39" s="228"/>
      <c r="Q39" s="84">
        <f>SUM(C39,F39:J39,M39:N39)</f>
        <v>0</v>
      </c>
      <c r="R39" s="84">
        <f t="shared" si="6"/>
        <v>0</v>
      </c>
      <c r="S39" s="84">
        <f t="shared" si="6"/>
        <v>0</v>
      </c>
      <c r="T39" s="84"/>
      <c r="U39" s="229"/>
      <c r="V39" s="229">
        <f t="shared" si="3"/>
        <v>31</v>
      </c>
      <c r="W39" s="229"/>
      <c r="X39" s="84"/>
      <c r="Y39" s="84"/>
      <c r="Z39" s="84"/>
      <c r="AA39" s="84"/>
      <c r="AB39" s="84"/>
      <c r="AC39" s="84"/>
      <c r="AD39" s="84"/>
      <c r="AE39" s="84"/>
      <c r="AF39" s="84"/>
      <c r="AG39" s="84"/>
      <c r="AH39" s="84"/>
      <c r="AI39" s="84"/>
      <c r="AJ39" s="84"/>
      <c r="AK39" s="84"/>
    </row>
    <row r="40" spans="1:37" s="2" customFormat="1" ht="14.25" thickBot="1" x14ac:dyDescent="0.35">
      <c r="A40" s="817"/>
      <c r="B40" s="230" t="s">
        <v>61</v>
      </c>
      <c r="C40" s="231">
        <f>SUM(C28:C39)</f>
        <v>0</v>
      </c>
      <c r="D40" s="231">
        <f t="shared" ref="D40:S40" si="7">SUM(D28:D39)</f>
        <v>0</v>
      </c>
      <c r="E40" s="231">
        <f t="shared" si="7"/>
        <v>0</v>
      </c>
      <c r="F40" s="231">
        <f t="shared" si="7"/>
        <v>0</v>
      </c>
      <c r="G40" s="231">
        <f t="shared" si="7"/>
        <v>0</v>
      </c>
      <c r="H40" s="231">
        <f t="shared" si="7"/>
        <v>0</v>
      </c>
      <c r="I40" s="231">
        <f t="shared" si="7"/>
        <v>0</v>
      </c>
      <c r="J40" s="231">
        <f t="shared" si="7"/>
        <v>0</v>
      </c>
      <c r="K40" s="231">
        <f t="shared" si="7"/>
        <v>0</v>
      </c>
      <c r="L40" s="231">
        <f t="shared" si="7"/>
        <v>0</v>
      </c>
      <c r="M40" s="231">
        <f t="shared" si="7"/>
        <v>0</v>
      </c>
      <c r="N40" s="231">
        <f t="shared" si="7"/>
        <v>0</v>
      </c>
      <c r="O40" s="231">
        <f t="shared" si="7"/>
        <v>0</v>
      </c>
      <c r="P40" s="231">
        <f t="shared" si="7"/>
        <v>0</v>
      </c>
      <c r="Q40" s="231">
        <f t="shared" si="7"/>
        <v>0</v>
      </c>
      <c r="R40" s="231">
        <f t="shared" si="7"/>
        <v>0</v>
      </c>
      <c r="S40" s="231">
        <f t="shared" si="7"/>
        <v>0</v>
      </c>
      <c r="T40" s="84"/>
      <c r="U40" s="229" t="str">
        <f>RIGHT(A9,4)&amp;"hors reseau"</f>
        <v>2025hors reseau</v>
      </c>
      <c r="V40" s="229">
        <f t="shared" si="3"/>
        <v>32</v>
      </c>
      <c r="W40" s="229"/>
      <c r="X40" s="84"/>
      <c r="Y40" s="84"/>
      <c r="Z40" s="84"/>
      <c r="AA40" s="84"/>
      <c r="AB40" s="84"/>
      <c r="AC40" s="84"/>
      <c r="AD40" s="84"/>
      <c r="AE40" s="84"/>
      <c r="AF40" s="84"/>
      <c r="AG40" s="84"/>
      <c r="AH40" s="84"/>
      <c r="AI40" s="84"/>
      <c r="AJ40" s="84"/>
      <c r="AK40" s="84"/>
    </row>
    <row r="41" spans="1:37" s="2" customFormat="1" x14ac:dyDescent="0.3">
      <c r="C41" s="84"/>
      <c r="D41" s="84"/>
      <c r="E41" s="84"/>
      <c r="F41" s="84"/>
      <c r="G41" s="84"/>
      <c r="H41" s="84"/>
      <c r="I41" s="84"/>
      <c r="J41" s="84"/>
      <c r="K41" s="84"/>
      <c r="L41" s="84"/>
      <c r="M41" s="84"/>
      <c r="N41" s="84"/>
      <c r="O41" s="84"/>
      <c r="P41" s="84"/>
      <c r="Q41" s="84"/>
      <c r="R41" s="84"/>
      <c r="S41" s="84"/>
      <c r="T41" s="84"/>
      <c r="U41" s="229"/>
      <c r="V41" s="229">
        <f t="shared" si="3"/>
        <v>33</v>
      </c>
      <c r="W41" s="229"/>
      <c r="X41" s="84"/>
      <c r="Y41" s="84"/>
      <c r="Z41" s="84"/>
      <c r="AA41" s="84"/>
      <c r="AB41" s="84"/>
      <c r="AC41" s="84"/>
      <c r="AD41" s="84"/>
      <c r="AE41" s="84"/>
      <c r="AF41" s="84"/>
      <c r="AG41" s="84"/>
      <c r="AH41" s="84"/>
      <c r="AI41" s="84"/>
      <c r="AJ41" s="84"/>
      <c r="AK41" s="84"/>
    </row>
    <row r="42" spans="1:37" s="2" customFormat="1" x14ac:dyDescent="0.3">
      <c r="A42" s="817" t="str">
        <f>"REALITE "&amp;TAB00!E14</f>
        <v>REALITE 2025</v>
      </c>
      <c r="B42" s="227" t="s">
        <v>52</v>
      </c>
      <c r="C42" s="228"/>
      <c r="D42" s="228"/>
      <c r="E42" s="228"/>
      <c r="F42" s="228"/>
      <c r="G42" s="228"/>
      <c r="H42" s="228"/>
      <c r="I42" s="228"/>
      <c r="J42" s="228"/>
      <c r="K42" s="228"/>
      <c r="L42" s="228"/>
      <c r="M42" s="228"/>
      <c r="N42" s="228"/>
      <c r="O42" s="228"/>
      <c r="P42" s="228"/>
      <c r="Q42" s="84">
        <f>SUM(C42,F42:J42,M42:N42)</f>
        <v>0</v>
      </c>
      <c r="R42" s="84">
        <f>SUM(D42,K42,O42)</f>
        <v>0</v>
      </c>
      <c r="S42" s="84">
        <f>SUM(E42,L42,P42)</f>
        <v>0</v>
      </c>
      <c r="T42" s="84"/>
      <c r="U42" s="229"/>
      <c r="V42" s="229">
        <v>1</v>
      </c>
      <c r="W42" s="229"/>
      <c r="X42" s="84"/>
      <c r="Y42" s="84"/>
      <c r="Z42" s="84"/>
      <c r="AA42" s="84"/>
      <c r="AB42" s="84"/>
      <c r="AC42" s="84"/>
      <c r="AD42" s="84"/>
      <c r="AE42" s="84"/>
      <c r="AF42" s="84"/>
      <c r="AG42" s="84"/>
      <c r="AH42" s="84"/>
      <c r="AI42" s="84"/>
      <c r="AJ42" s="84"/>
      <c r="AK42" s="84"/>
    </row>
    <row r="43" spans="1:37" s="2" customFormat="1" x14ac:dyDescent="0.3">
      <c r="A43" s="817"/>
      <c r="B43" s="227" t="s">
        <v>496</v>
      </c>
      <c r="C43" s="228"/>
      <c r="D43" s="228"/>
      <c r="E43" s="228"/>
      <c r="F43" s="228"/>
      <c r="G43" s="228"/>
      <c r="H43" s="228"/>
      <c r="I43" s="228"/>
      <c r="J43" s="228"/>
      <c r="K43" s="228"/>
      <c r="L43" s="228"/>
      <c r="M43" s="228"/>
      <c r="N43" s="228"/>
      <c r="O43" s="228"/>
      <c r="P43" s="228"/>
      <c r="Q43" s="84">
        <f t="shared" ref="Q43:Q57" si="8">SUM(C43,F43:J43,M43:N43)</f>
        <v>0</v>
      </c>
      <c r="R43" s="84">
        <f t="shared" ref="R43:R57" si="9">SUM(D43,K43,O43)</f>
        <v>0</v>
      </c>
      <c r="S43" s="84">
        <f t="shared" ref="S43:S57" si="10">SUM(E43,L43,P43)</f>
        <v>0</v>
      </c>
      <c r="T43" s="84"/>
      <c r="U43" s="229"/>
      <c r="V43" s="229">
        <f>V42+1</f>
        <v>2</v>
      </c>
      <c r="W43" s="229"/>
      <c r="X43" s="84"/>
      <c r="Y43" s="84"/>
      <c r="Z43" s="84"/>
      <c r="AA43" s="84"/>
      <c r="AB43" s="84"/>
      <c r="AC43" s="84"/>
      <c r="AD43" s="84"/>
      <c r="AE43" s="84"/>
      <c r="AF43" s="84"/>
      <c r="AG43" s="84"/>
      <c r="AH43" s="84"/>
      <c r="AI43" s="84"/>
      <c r="AJ43" s="84"/>
      <c r="AK43" s="84"/>
    </row>
    <row r="44" spans="1:37" s="2" customFormat="1" x14ac:dyDescent="0.3">
      <c r="A44" s="817"/>
      <c r="B44" s="227" t="s">
        <v>497</v>
      </c>
      <c r="C44" s="228"/>
      <c r="D44" s="228"/>
      <c r="E44" s="228"/>
      <c r="F44" s="228"/>
      <c r="G44" s="228"/>
      <c r="H44" s="228"/>
      <c r="I44" s="228"/>
      <c r="J44" s="228"/>
      <c r="K44" s="228"/>
      <c r="L44" s="228"/>
      <c r="M44" s="228"/>
      <c r="N44" s="228"/>
      <c r="O44" s="228"/>
      <c r="P44" s="228"/>
      <c r="Q44" s="84">
        <f t="shared" si="8"/>
        <v>0</v>
      </c>
      <c r="R44" s="84">
        <f t="shared" si="9"/>
        <v>0</v>
      </c>
      <c r="S44" s="84">
        <f t="shared" si="10"/>
        <v>0</v>
      </c>
      <c r="T44" s="84"/>
      <c r="U44" s="229"/>
      <c r="V44" s="229">
        <f t="shared" ref="V44:V73" si="11">V43+1</f>
        <v>3</v>
      </c>
      <c r="W44" s="229"/>
      <c r="X44" s="84"/>
      <c r="Y44" s="84"/>
      <c r="Z44" s="84"/>
      <c r="AA44" s="84"/>
      <c r="AB44" s="84"/>
      <c r="AC44" s="84"/>
      <c r="AD44" s="84"/>
      <c r="AE44" s="84"/>
      <c r="AF44" s="84"/>
      <c r="AG44" s="84"/>
      <c r="AH44" s="84"/>
      <c r="AI44" s="84"/>
      <c r="AJ44" s="84"/>
      <c r="AK44" s="84"/>
    </row>
    <row r="45" spans="1:37" s="2" customFormat="1" x14ac:dyDescent="0.3">
      <c r="A45" s="817"/>
      <c r="B45" s="227" t="s">
        <v>498</v>
      </c>
      <c r="C45" s="228"/>
      <c r="D45" s="228"/>
      <c r="E45" s="228"/>
      <c r="F45" s="228"/>
      <c r="G45" s="228"/>
      <c r="H45" s="228"/>
      <c r="I45" s="228"/>
      <c r="J45" s="228"/>
      <c r="K45" s="228"/>
      <c r="L45" s="228"/>
      <c r="M45" s="228"/>
      <c r="N45" s="228"/>
      <c r="O45" s="228"/>
      <c r="P45" s="228"/>
      <c r="Q45" s="84">
        <f t="shared" si="8"/>
        <v>0</v>
      </c>
      <c r="R45" s="84">
        <f t="shared" si="9"/>
        <v>0</v>
      </c>
      <c r="S45" s="84">
        <f t="shared" si="10"/>
        <v>0</v>
      </c>
      <c r="T45" s="84"/>
      <c r="U45" s="229"/>
      <c r="V45" s="229">
        <f t="shared" si="11"/>
        <v>4</v>
      </c>
      <c r="W45" s="229"/>
      <c r="X45" s="84"/>
      <c r="Y45" s="84"/>
      <c r="Z45" s="84"/>
      <c r="AA45" s="84"/>
      <c r="AB45" s="84"/>
      <c r="AC45" s="84"/>
      <c r="AD45" s="84"/>
      <c r="AE45" s="84"/>
      <c r="AF45" s="84"/>
      <c r="AG45" s="84"/>
      <c r="AH45" s="84"/>
      <c r="AI45" s="84"/>
      <c r="AJ45" s="84"/>
      <c r="AK45" s="84"/>
    </row>
    <row r="46" spans="1:37" s="2" customFormat="1" x14ac:dyDescent="0.3">
      <c r="A46" s="817"/>
      <c r="B46" s="227" t="s">
        <v>499</v>
      </c>
      <c r="C46" s="228"/>
      <c r="D46" s="228"/>
      <c r="E46" s="228"/>
      <c r="F46" s="228"/>
      <c r="G46" s="228"/>
      <c r="H46" s="228"/>
      <c r="I46" s="228"/>
      <c r="J46" s="228"/>
      <c r="K46" s="228"/>
      <c r="L46" s="228"/>
      <c r="M46" s="228"/>
      <c r="N46" s="228"/>
      <c r="O46" s="228"/>
      <c r="P46" s="228"/>
      <c r="Q46" s="84">
        <f t="shared" si="8"/>
        <v>0</v>
      </c>
      <c r="R46" s="84">
        <f t="shared" si="9"/>
        <v>0</v>
      </c>
      <c r="S46" s="84">
        <f t="shared" si="10"/>
        <v>0</v>
      </c>
      <c r="T46" s="84"/>
      <c r="U46" s="229"/>
      <c r="V46" s="229">
        <f t="shared" si="11"/>
        <v>5</v>
      </c>
      <c r="W46" s="229"/>
      <c r="X46" s="84"/>
      <c r="Y46" s="84"/>
      <c r="Z46" s="84"/>
      <c r="AA46" s="84"/>
      <c r="AB46" s="84"/>
      <c r="AC46" s="84"/>
      <c r="AD46" s="84"/>
      <c r="AE46" s="84"/>
      <c r="AF46" s="84"/>
      <c r="AG46" s="84"/>
      <c r="AH46" s="84"/>
      <c r="AI46" s="84"/>
      <c r="AJ46" s="84"/>
      <c r="AK46" s="84"/>
    </row>
    <row r="47" spans="1:37" s="2" customFormat="1" x14ac:dyDescent="0.3">
      <c r="A47" s="817"/>
      <c r="B47" s="227" t="s">
        <v>500</v>
      </c>
      <c r="C47" s="228"/>
      <c r="D47" s="228"/>
      <c r="E47" s="228"/>
      <c r="F47" s="228"/>
      <c r="G47" s="228"/>
      <c r="H47" s="228"/>
      <c r="I47" s="228"/>
      <c r="J47" s="228"/>
      <c r="K47" s="228"/>
      <c r="L47" s="228"/>
      <c r="M47" s="228"/>
      <c r="N47" s="228"/>
      <c r="O47" s="228"/>
      <c r="P47" s="228"/>
      <c r="Q47" s="84">
        <f t="shared" si="8"/>
        <v>0</v>
      </c>
      <c r="R47" s="84">
        <f t="shared" si="9"/>
        <v>0</v>
      </c>
      <c r="S47" s="84">
        <f t="shared" si="10"/>
        <v>0</v>
      </c>
      <c r="T47" s="84"/>
      <c r="U47" s="229"/>
      <c r="V47" s="229">
        <f t="shared" si="11"/>
        <v>6</v>
      </c>
      <c r="W47" s="229"/>
      <c r="X47" s="84"/>
      <c r="Y47" s="84"/>
      <c r="Z47" s="84"/>
      <c r="AA47" s="84"/>
      <c r="AB47" s="84"/>
      <c r="AC47" s="84"/>
      <c r="AD47" s="84"/>
      <c r="AE47" s="84"/>
      <c r="AF47" s="84"/>
      <c r="AG47" s="84"/>
      <c r="AH47" s="84"/>
      <c r="AI47" s="84"/>
      <c r="AJ47" s="84"/>
      <c r="AK47" s="84"/>
    </row>
    <row r="48" spans="1:37" s="2" customFormat="1" x14ac:dyDescent="0.3">
      <c r="A48" s="817"/>
      <c r="B48" s="227" t="s">
        <v>501</v>
      </c>
      <c r="C48" s="228"/>
      <c r="D48" s="228"/>
      <c r="E48" s="228"/>
      <c r="F48" s="228"/>
      <c r="G48" s="228"/>
      <c r="H48" s="228"/>
      <c r="I48" s="228"/>
      <c r="J48" s="228"/>
      <c r="K48" s="228"/>
      <c r="L48" s="228"/>
      <c r="M48" s="228"/>
      <c r="N48" s="228"/>
      <c r="O48" s="228"/>
      <c r="P48" s="228"/>
      <c r="Q48" s="84">
        <f t="shared" si="8"/>
        <v>0</v>
      </c>
      <c r="R48" s="84">
        <f t="shared" si="9"/>
        <v>0</v>
      </c>
      <c r="S48" s="84">
        <f t="shared" si="10"/>
        <v>0</v>
      </c>
      <c r="T48" s="84"/>
      <c r="U48" s="229"/>
      <c r="V48" s="229">
        <f t="shared" si="11"/>
        <v>7</v>
      </c>
      <c r="W48" s="229"/>
      <c r="X48" s="84"/>
      <c r="Y48" s="84"/>
      <c r="Z48" s="84"/>
      <c r="AA48" s="84"/>
      <c r="AB48" s="84"/>
      <c r="AC48" s="84"/>
      <c r="AD48" s="84"/>
      <c r="AE48" s="84"/>
      <c r="AF48" s="84"/>
      <c r="AG48" s="84"/>
      <c r="AH48" s="84"/>
      <c r="AI48" s="84"/>
      <c r="AJ48" s="84"/>
      <c r="AK48" s="84"/>
    </row>
    <row r="49" spans="1:37" s="2" customFormat="1" x14ac:dyDescent="0.3">
      <c r="A49" s="817"/>
      <c r="B49" s="227" t="s">
        <v>502</v>
      </c>
      <c r="C49" s="228"/>
      <c r="D49" s="228"/>
      <c r="E49" s="228"/>
      <c r="F49" s="228"/>
      <c r="G49" s="228"/>
      <c r="H49" s="228"/>
      <c r="I49" s="228"/>
      <c r="J49" s="228"/>
      <c r="K49" s="228"/>
      <c r="L49" s="228"/>
      <c r="M49" s="228"/>
      <c r="N49" s="228"/>
      <c r="O49" s="228"/>
      <c r="P49" s="228"/>
      <c r="Q49" s="84">
        <f t="shared" si="8"/>
        <v>0</v>
      </c>
      <c r="R49" s="84">
        <f t="shared" si="9"/>
        <v>0</v>
      </c>
      <c r="S49" s="84">
        <f t="shared" si="10"/>
        <v>0</v>
      </c>
      <c r="T49" s="84"/>
      <c r="U49" s="229"/>
      <c r="V49" s="229">
        <f t="shared" si="11"/>
        <v>8</v>
      </c>
      <c r="W49" s="229"/>
      <c r="X49" s="84"/>
      <c r="Y49" s="84"/>
      <c r="Z49" s="84"/>
      <c r="AA49" s="84"/>
      <c r="AB49" s="84"/>
      <c r="AC49" s="84"/>
      <c r="AD49" s="84"/>
      <c r="AE49" s="84"/>
      <c r="AF49" s="84"/>
      <c r="AG49" s="84"/>
      <c r="AH49" s="84"/>
      <c r="AI49" s="84"/>
      <c r="AJ49" s="84"/>
      <c r="AK49" s="84"/>
    </row>
    <row r="50" spans="1:37" s="2" customFormat="1" x14ac:dyDescent="0.3">
      <c r="A50" s="817"/>
      <c r="B50" s="227" t="s">
        <v>503</v>
      </c>
      <c r="C50" s="228"/>
      <c r="D50" s="228"/>
      <c r="E50" s="228"/>
      <c r="F50" s="228"/>
      <c r="G50" s="228"/>
      <c r="H50" s="228"/>
      <c r="I50" s="228"/>
      <c r="J50" s="228"/>
      <c r="K50" s="228"/>
      <c r="L50" s="228"/>
      <c r="M50" s="228"/>
      <c r="N50" s="228"/>
      <c r="O50" s="228"/>
      <c r="P50" s="228"/>
      <c r="Q50" s="84">
        <f t="shared" si="8"/>
        <v>0</v>
      </c>
      <c r="R50" s="84">
        <f t="shared" si="9"/>
        <v>0</v>
      </c>
      <c r="S50" s="84">
        <f t="shared" si="10"/>
        <v>0</v>
      </c>
      <c r="T50" s="84"/>
      <c r="U50" s="229"/>
      <c r="V50" s="229">
        <f t="shared" si="11"/>
        <v>9</v>
      </c>
      <c r="W50" s="229"/>
      <c r="X50" s="84"/>
      <c r="Y50" s="84"/>
      <c r="Z50" s="84"/>
      <c r="AA50" s="84"/>
      <c r="AB50" s="84"/>
      <c r="AC50" s="84"/>
      <c r="AD50" s="84"/>
      <c r="AE50" s="84"/>
      <c r="AF50" s="84"/>
      <c r="AG50" s="84"/>
      <c r="AH50" s="84"/>
      <c r="AI50" s="84"/>
      <c r="AJ50" s="84"/>
      <c r="AK50" s="84"/>
    </row>
    <row r="51" spans="1:37" s="2" customFormat="1" x14ac:dyDescent="0.3">
      <c r="A51" s="817"/>
      <c r="B51" s="227" t="s">
        <v>504</v>
      </c>
      <c r="C51" s="228"/>
      <c r="D51" s="228"/>
      <c r="E51" s="228"/>
      <c r="F51" s="228"/>
      <c r="G51" s="228"/>
      <c r="H51" s="228"/>
      <c r="I51" s="228"/>
      <c r="J51" s="228"/>
      <c r="K51" s="228"/>
      <c r="L51" s="228"/>
      <c r="M51" s="228"/>
      <c r="N51" s="228"/>
      <c r="O51" s="228"/>
      <c r="P51" s="228"/>
      <c r="Q51" s="84">
        <f t="shared" si="8"/>
        <v>0</v>
      </c>
      <c r="R51" s="84">
        <f t="shared" si="9"/>
        <v>0</v>
      </c>
      <c r="S51" s="84">
        <f t="shared" si="10"/>
        <v>0</v>
      </c>
      <c r="T51" s="84"/>
      <c r="U51" s="229"/>
      <c r="V51" s="229">
        <f t="shared" si="11"/>
        <v>10</v>
      </c>
      <c r="W51" s="229"/>
      <c r="X51" s="84"/>
      <c r="Y51" s="84"/>
      <c r="Z51" s="84"/>
      <c r="AA51" s="84"/>
      <c r="AB51" s="84"/>
      <c r="AC51" s="84"/>
      <c r="AD51" s="84"/>
      <c r="AE51" s="84"/>
      <c r="AF51" s="84"/>
      <c r="AG51" s="84"/>
      <c r="AH51" s="84"/>
      <c r="AI51" s="84"/>
      <c r="AJ51" s="84"/>
      <c r="AK51" s="84"/>
    </row>
    <row r="52" spans="1:37" s="2" customFormat="1" x14ac:dyDescent="0.3">
      <c r="A52" s="817"/>
      <c r="B52" s="227" t="s">
        <v>505</v>
      </c>
      <c r="C52" s="228"/>
      <c r="D52" s="228"/>
      <c r="E52" s="228"/>
      <c r="F52" s="228"/>
      <c r="G52" s="228"/>
      <c r="H52" s="228"/>
      <c r="I52" s="228"/>
      <c r="J52" s="228"/>
      <c r="K52" s="228"/>
      <c r="L52" s="228"/>
      <c r="M52" s="228"/>
      <c r="N52" s="228"/>
      <c r="O52" s="228"/>
      <c r="P52" s="228"/>
      <c r="Q52" s="84">
        <f t="shared" si="8"/>
        <v>0</v>
      </c>
      <c r="R52" s="84">
        <f t="shared" si="9"/>
        <v>0</v>
      </c>
      <c r="S52" s="84">
        <f t="shared" si="10"/>
        <v>0</v>
      </c>
      <c r="T52" s="84"/>
      <c r="U52" s="229"/>
      <c r="V52" s="229">
        <f t="shared" si="11"/>
        <v>11</v>
      </c>
      <c r="W52" s="229"/>
      <c r="X52" s="84"/>
      <c r="Y52" s="84"/>
      <c r="Z52" s="84"/>
      <c r="AA52" s="84"/>
      <c r="AB52" s="84"/>
      <c r="AC52" s="84"/>
      <c r="AD52" s="84"/>
      <c r="AE52" s="84"/>
      <c r="AF52" s="84"/>
      <c r="AG52" s="84"/>
      <c r="AH52" s="84"/>
      <c r="AI52" s="84"/>
      <c r="AJ52" s="84"/>
      <c r="AK52" s="84"/>
    </row>
    <row r="53" spans="1:37" s="2" customFormat="1" x14ac:dyDescent="0.3">
      <c r="A53" s="817"/>
      <c r="B53" s="227" t="s">
        <v>53</v>
      </c>
      <c r="C53" s="228"/>
      <c r="D53" s="228"/>
      <c r="E53" s="228"/>
      <c r="F53" s="228"/>
      <c r="G53" s="228"/>
      <c r="H53" s="228"/>
      <c r="I53" s="228"/>
      <c r="J53" s="228"/>
      <c r="K53" s="228"/>
      <c r="L53" s="228"/>
      <c r="M53" s="228"/>
      <c r="N53" s="228"/>
      <c r="O53" s="228"/>
      <c r="P53" s="228"/>
      <c r="Q53" s="84">
        <f t="shared" si="8"/>
        <v>0</v>
      </c>
      <c r="R53" s="84">
        <f t="shared" si="9"/>
        <v>0</v>
      </c>
      <c r="S53" s="84">
        <f t="shared" si="10"/>
        <v>0</v>
      </c>
      <c r="T53" s="84"/>
      <c r="U53" s="229"/>
      <c r="V53" s="229">
        <f t="shared" si="11"/>
        <v>12</v>
      </c>
      <c r="W53" s="229"/>
      <c r="X53" s="84"/>
      <c r="Y53" s="84"/>
      <c r="Z53" s="84"/>
      <c r="AA53" s="84"/>
      <c r="AB53" s="84"/>
      <c r="AC53" s="84"/>
      <c r="AD53" s="84"/>
      <c r="AE53" s="84"/>
      <c r="AF53" s="84"/>
      <c r="AG53" s="84"/>
      <c r="AH53" s="84"/>
      <c r="AI53" s="84"/>
      <c r="AJ53" s="84"/>
      <c r="AK53" s="84"/>
    </row>
    <row r="54" spans="1:37" s="2" customFormat="1" x14ac:dyDescent="0.3">
      <c r="A54" s="817"/>
      <c r="B54" s="233" t="str">
        <f>B21</f>
        <v>Intitulé libre 1</v>
      </c>
      <c r="C54" s="228"/>
      <c r="D54" s="228"/>
      <c r="E54" s="228"/>
      <c r="F54" s="228"/>
      <c r="G54" s="228"/>
      <c r="H54" s="228"/>
      <c r="I54" s="228"/>
      <c r="J54" s="228"/>
      <c r="K54" s="228"/>
      <c r="L54" s="228"/>
      <c r="M54" s="228"/>
      <c r="N54" s="228"/>
      <c r="O54" s="228"/>
      <c r="P54" s="228"/>
      <c r="Q54" s="84">
        <f t="shared" si="8"/>
        <v>0</v>
      </c>
      <c r="R54" s="84">
        <f t="shared" si="9"/>
        <v>0</v>
      </c>
      <c r="S54" s="84">
        <f t="shared" si="10"/>
        <v>0</v>
      </c>
      <c r="T54" s="84"/>
      <c r="U54" s="229"/>
      <c r="V54" s="229">
        <f t="shared" si="11"/>
        <v>13</v>
      </c>
      <c r="W54" s="229"/>
      <c r="X54" s="84"/>
      <c r="Y54" s="84"/>
      <c r="Z54" s="84"/>
      <c r="AA54" s="84"/>
      <c r="AB54" s="84"/>
      <c r="AC54" s="84"/>
      <c r="AD54" s="84"/>
      <c r="AE54" s="84"/>
      <c r="AF54" s="84"/>
      <c r="AG54" s="84"/>
      <c r="AH54" s="84"/>
      <c r="AI54" s="84"/>
      <c r="AJ54" s="84"/>
      <c r="AK54" s="84"/>
    </row>
    <row r="55" spans="1:37" s="2" customFormat="1" x14ac:dyDescent="0.3">
      <c r="A55" s="817"/>
      <c r="B55" s="233" t="str">
        <f t="shared" ref="B55:B58" si="12">B22</f>
        <v>Intitulé libre 2</v>
      </c>
      <c r="C55" s="228"/>
      <c r="D55" s="228"/>
      <c r="E55" s="228"/>
      <c r="F55" s="228"/>
      <c r="G55" s="228"/>
      <c r="H55" s="228"/>
      <c r="I55" s="228"/>
      <c r="J55" s="228"/>
      <c r="K55" s="228"/>
      <c r="L55" s="228"/>
      <c r="M55" s="228"/>
      <c r="N55" s="228"/>
      <c r="O55" s="228"/>
      <c r="P55" s="228"/>
      <c r="Q55" s="84">
        <f t="shared" si="8"/>
        <v>0</v>
      </c>
      <c r="R55" s="84">
        <f t="shared" si="9"/>
        <v>0</v>
      </c>
      <c r="S55" s="84">
        <f t="shared" si="10"/>
        <v>0</v>
      </c>
      <c r="T55" s="84"/>
      <c r="U55" s="229"/>
      <c r="V55" s="229">
        <f t="shared" si="11"/>
        <v>14</v>
      </c>
      <c r="W55" s="229"/>
      <c r="X55" s="84"/>
      <c r="Y55" s="84"/>
      <c r="Z55" s="84"/>
      <c r="AA55" s="84"/>
      <c r="AB55" s="84"/>
      <c r="AC55" s="84"/>
      <c r="AD55" s="84"/>
      <c r="AE55" s="84"/>
      <c r="AF55" s="84"/>
      <c r="AG55" s="84"/>
      <c r="AH55" s="84"/>
      <c r="AI55" s="84"/>
      <c r="AJ55" s="84"/>
      <c r="AK55" s="84"/>
    </row>
    <row r="56" spans="1:37" s="2" customFormat="1" x14ac:dyDescent="0.3">
      <c r="A56" s="817"/>
      <c r="B56" s="233" t="str">
        <f t="shared" si="12"/>
        <v>Intitulé libre 3</v>
      </c>
      <c r="C56" s="228"/>
      <c r="D56" s="228"/>
      <c r="E56" s="228"/>
      <c r="F56" s="228"/>
      <c r="G56" s="228"/>
      <c r="H56" s="228"/>
      <c r="I56" s="228"/>
      <c r="J56" s="228"/>
      <c r="K56" s="228"/>
      <c r="L56" s="228"/>
      <c r="M56" s="228"/>
      <c r="N56" s="228"/>
      <c r="O56" s="228"/>
      <c r="P56" s="228"/>
      <c r="Q56" s="84">
        <f t="shared" si="8"/>
        <v>0</v>
      </c>
      <c r="R56" s="84">
        <f t="shared" si="9"/>
        <v>0</v>
      </c>
      <c r="S56" s="84">
        <f t="shared" si="10"/>
        <v>0</v>
      </c>
      <c r="T56" s="84"/>
      <c r="U56" s="229"/>
      <c r="V56" s="229">
        <f t="shared" si="11"/>
        <v>15</v>
      </c>
      <c r="W56" s="229"/>
      <c r="X56" s="84"/>
      <c r="Y56" s="84"/>
      <c r="Z56" s="84"/>
      <c r="AA56" s="84"/>
      <c r="AB56" s="84"/>
      <c r="AC56" s="84"/>
      <c r="AD56" s="84"/>
      <c r="AE56" s="84"/>
      <c r="AF56" s="84"/>
      <c r="AG56" s="84"/>
      <c r="AH56" s="84"/>
      <c r="AI56" s="84"/>
      <c r="AJ56" s="84"/>
      <c r="AK56" s="84"/>
    </row>
    <row r="57" spans="1:37" s="2" customFormat="1" x14ac:dyDescent="0.3">
      <c r="A57" s="817"/>
      <c r="B57" s="233" t="str">
        <f t="shared" si="12"/>
        <v>Intitulé libre 4</v>
      </c>
      <c r="C57" s="228"/>
      <c r="D57" s="228"/>
      <c r="E57" s="228"/>
      <c r="F57" s="228"/>
      <c r="G57" s="228"/>
      <c r="H57" s="228"/>
      <c r="I57" s="228"/>
      <c r="J57" s="228"/>
      <c r="K57" s="228"/>
      <c r="L57" s="228"/>
      <c r="M57" s="228"/>
      <c r="N57" s="228"/>
      <c r="O57" s="228"/>
      <c r="P57" s="228"/>
      <c r="Q57" s="84">
        <f t="shared" si="8"/>
        <v>0</v>
      </c>
      <c r="R57" s="84">
        <f t="shared" si="9"/>
        <v>0</v>
      </c>
      <c r="S57" s="84">
        <f t="shared" si="10"/>
        <v>0</v>
      </c>
      <c r="T57" s="84"/>
      <c r="U57" s="229"/>
      <c r="V57" s="229">
        <f t="shared" si="11"/>
        <v>16</v>
      </c>
      <c r="W57" s="229"/>
      <c r="X57" s="84"/>
      <c r="Y57" s="84"/>
      <c r="Z57" s="84"/>
      <c r="AA57" s="84"/>
      <c r="AB57" s="84"/>
      <c r="AC57" s="84"/>
      <c r="AD57" s="84"/>
      <c r="AE57" s="84"/>
      <c r="AF57" s="84"/>
      <c r="AG57" s="84"/>
      <c r="AH57" s="84"/>
      <c r="AI57" s="84"/>
      <c r="AJ57" s="84"/>
      <c r="AK57" s="84"/>
    </row>
    <row r="58" spans="1:37" s="2" customFormat="1" x14ac:dyDescent="0.3">
      <c r="A58" s="817"/>
      <c r="B58" s="233" t="str">
        <f t="shared" si="12"/>
        <v>Intitulé libre 5</v>
      </c>
      <c r="C58" s="228"/>
      <c r="D58" s="228"/>
      <c r="E58" s="228"/>
      <c r="F58" s="228"/>
      <c r="G58" s="228"/>
      <c r="H58" s="228"/>
      <c r="I58" s="228"/>
      <c r="J58" s="228"/>
      <c r="K58" s="228"/>
      <c r="L58" s="228"/>
      <c r="M58" s="228"/>
      <c r="N58" s="228"/>
      <c r="O58" s="228"/>
      <c r="P58" s="228"/>
      <c r="Q58" s="84">
        <f>SUM(C58,F58:J58,M58:N58)</f>
        <v>0</v>
      </c>
      <c r="R58" s="84">
        <f>SUM(D58,K58,O58)</f>
        <v>0</v>
      </c>
      <c r="S58" s="84">
        <f>SUM(E58,L58,P58)</f>
        <v>0</v>
      </c>
      <c r="T58" s="84"/>
      <c r="U58" s="229"/>
      <c r="V58" s="229">
        <f t="shared" si="11"/>
        <v>17</v>
      </c>
      <c r="W58" s="229"/>
      <c r="X58" s="84"/>
      <c r="Y58" s="84"/>
      <c r="Z58" s="84"/>
      <c r="AA58" s="84"/>
      <c r="AB58" s="84"/>
      <c r="AC58" s="84"/>
      <c r="AD58" s="84"/>
      <c r="AE58" s="84"/>
      <c r="AF58" s="84"/>
      <c r="AG58" s="84"/>
      <c r="AH58" s="84"/>
      <c r="AI58" s="84"/>
      <c r="AJ58" s="84"/>
      <c r="AK58" s="84"/>
    </row>
    <row r="59" spans="1:37" s="2" customFormat="1" ht="14.25" thickBot="1" x14ac:dyDescent="0.35">
      <c r="A59" s="817"/>
      <c r="B59" s="230" t="s">
        <v>54</v>
      </c>
      <c r="C59" s="231">
        <f t="shared" ref="C59:S59" si="13">SUM(C42:C58)</f>
        <v>0</v>
      </c>
      <c r="D59" s="231">
        <f t="shared" si="13"/>
        <v>0</v>
      </c>
      <c r="E59" s="231">
        <f t="shared" si="13"/>
        <v>0</v>
      </c>
      <c r="F59" s="231">
        <f t="shared" si="13"/>
        <v>0</v>
      </c>
      <c r="G59" s="231">
        <f t="shared" si="13"/>
        <v>0</v>
      </c>
      <c r="H59" s="231">
        <f t="shared" si="13"/>
        <v>0</v>
      </c>
      <c r="I59" s="231">
        <f t="shared" si="13"/>
        <v>0</v>
      </c>
      <c r="J59" s="231">
        <f t="shared" si="13"/>
        <v>0</v>
      </c>
      <c r="K59" s="231">
        <f t="shared" si="13"/>
        <v>0</v>
      </c>
      <c r="L59" s="231">
        <f t="shared" si="13"/>
        <v>0</v>
      </c>
      <c r="M59" s="231">
        <f t="shared" si="13"/>
        <v>0</v>
      </c>
      <c r="N59" s="231">
        <f t="shared" si="13"/>
        <v>0</v>
      </c>
      <c r="O59" s="231">
        <f t="shared" si="13"/>
        <v>0</v>
      </c>
      <c r="P59" s="231">
        <f t="shared" si="13"/>
        <v>0</v>
      </c>
      <c r="Q59" s="231">
        <f t="shared" si="13"/>
        <v>0</v>
      </c>
      <c r="R59" s="231">
        <f t="shared" si="13"/>
        <v>0</v>
      </c>
      <c r="S59" s="231">
        <f t="shared" si="13"/>
        <v>0</v>
      </c>
      <c r="T59" s="84"/>
      <c r="U59" s="229" t="str">
        <f>RIGHT(A42,4)&amp;"reseau"</f>
        <v>2025reseau</v>
      </c>
      <c r="V59" s="229">
        <f t="shared" si="11"/>
        <v>18</v>
      </c>
      <c r="W59" s="229"/>
      <c r="X59" s="84"/>
      <c r="Y59" s="84"/>
      <c r="Z59" s="84"/>
      <c r="AA59" s="84"/>
      <c r="AB59" s="84"/>
      <c r="AC59" s="84"/>
      <c r="AD59" s="84"/>
      <c r="AE59" s="84"/>
      <c r="AF59" s="84"/>
      <c r="AG59" s="84"/>
      <c r="AH59" s="84"/>
      <c r="AI59" s="84"/>
      <c r="AJ59" s="84"/>
      <c r="AK59" s="84"/>
    </row>
    <row r="60" spans="1:37" s="2" customFormat="1" x14ac:dyDescent="0.3">
      <c r="A60" s="817"/>
      <c r="B60" s="232"/>
      <c r="C60" s="84"/>
      <c r="D60" s="84"/>
      <c r="E60" s="84"/>
      <c r="F60" s="84"/>
      <c r="G60" s="84"/>
      <c r="H60" s="84"/>
      <c r="I60" s="84"/>
      <c r="J60" s="84"/>
      <c r="K60" s="84"/>
      <c r="L60" s="84"/>
      <c r="M60" s="84"/>
      <c r="N60" s="84"/>
      <c r="O60" s="84"/>
      <c r="P60" s="84"/>
      <c r="Q60" s="84"/>
      <c r="R60" s="84"/>
      <c r="S60" s="84"/>
      <c r="T60" s="84"/>
      <c r="U60" s="229"/>
      <c r="V60" s="229">
        <f t="shared" si="11"/>
        <v>19</v>
      </c>
      <c r="W60" s="229"/>
      <c r="X60" s="84"/>
      <c r="Y60" s="84"/>
      <c r="Z60" s="84"/>
      <c r="AA60" s="84"/>
      <c r="AB60" s="84"/>
      <c r="AC60" s="84"/>
      <c r="AD60" s="84"/>
      <c r="AE60" s="84"/>
      <c r="AF60" s="84"/>
      <c r="AG60" s="84"/>
      <c r="AH60" s="84"/>
      <c r="AI60" s="84"/>
      <c r="AJ60" s="84"/>
      <c r="AK60" s="84"/>
    </row>
    <row r="61" spans="1:37" s="2" customFormat="1" x14ac:dyDescent="0.3">
      <c r="A61" s="817"/>
      <c r="B61" s="227" t="s">
        <v>52</v>
      </c>
      <c r="C61" s="228"/>
      <c r="D61" s="228"/>
      <c r="E61" s="228"/>
      <c r="F61" s="228"/>
      <c r="G61" s="228"/>
      <c r="H61" s="228"/>
      <c r="I61" s="228"/>
      <c r="J61" s="228"/>
      <c r="K61" s="228"/>
      <c r="L61" s="228"/>
      <c r="M61" s="228"/>
      <c r="N61" s="228"/>
      <c r="O61" s="228"/>
      <c r="P61" s="228"/>
      <c r="Q61" s="84">
        <f t="shared" ref="Q61:Q72" si="14">SUM(C61,F61:J61,M61:N61)</f>
        <v>0</v>
      </c>
      <c r="R61" s="84">
        <f t="shared" ref="R61:R72" si="15">SUM(D61,K61,O61)</f>
        <v>0</v>
      </c>
      <c r="S61" s="84">
        <f t="shared" ref="S61:S72" si="16">SUM(E61,L61,P61)</f>
        <v>0</v>
      </c>
      <c r="T61" s="84"/>
      <c r="U61" s="229"/>
      <c r="V61" s="229">
        <f t="shared" si="11"/>
        <v>20</v>
      </c>
      <c r="W61" s="229"/>
      <c r="X61" s="84"/>
      <c r="Y61" s="84"/>
      <c r="Z61" s="84"/>
      <c r="AA61" s="84"/>
      <c r="AB61" s="84"/>
      <c r="AC61" s="84"/>
      <c r="AD61" s="84"/>
      <c r="AE61" s="84"/>
      <c r="AF61" s="84"/>
      <c r="AG61" s="84"/>
      <c r="AH61" s="84"/>
      <c r="AI61" s="84"/>
      <c r="AJ61" s="84"/>
      <c r="AK61" s="84"/>
    </row>
    <row r="62" spans="1:37" s="2" customFormat="1" x14ac:dyDescent="0.3">
      <c r="A62" s="817"/>
      <c r="B62" s="227" t="s">
        <v>55</v>
      </c>
      <c r="C62" s="228"/>
      <c r="D62" s="228"/>
      <c r="E62" s="228"/>
      <c r="F62" s="228"/>
      <c r="G62" s="228"/>
      <c r="H62" s="228"/>
      <c r="I62" s="228"/>
      <c r="J62" s="228"/>
      <c r="K62" s="228"/>
      <c r="L62" s="228"/>
      <c r="M62" s="228"/>
      <c r="N62" s="228"/>
      <c r="O62" s="228"/>
      <c r="P62" s="228"/>
      <c r="Q62" s="84">
        <f t="shared" si="14"/>
        <v>0</v>
      </c>
      <c r="R62" s="84">
        <f t="shared" si="15"/>
        <v>0</v>
      </c>
      <c r="S62" s="84">
        <f t="shared" si="16"/>
        <v>0</v>
      </c>
      <c r="T62" s="84"/>
      <c r="U62" s="229"/>
      <c r="V62" s="229">
        <f t="shared" si="11"/>
        <v>21</v>
      </c>
      <c r="W62" s="229"/>
      <c r="X62" s="84"/>
      <c r="Y62" s="84"/>
      <c r="Z62" s="84"/>
      <c r="AA62" s="84"/>
      <c r="AB62" s="84"/>
      <c r="AC62" s="84"/>
      <c r="AD62" s="84"/>
      <c r="AE62" s="84"/>
      <c r="AF62" s="84"/>
      <c r="AG62" s="84"/>
      <c r="AH62" s="84"/>
      <c r="AI62" s="84"/>
      <c r="AJ62" s="84"/>
      <c r="AK62" s="84"/>
    </row>
    <row r="63" spans="1:37" s="2" customFormat="1" x14ac:dyDescent="0.3">
      <c r="A63" s="817"/>
      <c r="B63" s="227" t="s">
        <v>56</v>
      </c>
      <c r="C63" s="228"/>
      <c r="D63" s="228"/>
      <c r="E63" s="228"/>
      <c r="F63" s="228"/>
      <c r="G63" s="228"/>
      <c r="H63" s="228"/>
      <c r="I63" s="228"/>
      <c r="J63" s="228"/>
      <c r="K63" s="228"/>
      <c r="L63" s="228"/>
      <c r="M63" s="228"/>
      <c r="N63" s="228"/>
      <c r="O63" s="228"/>
      <c r="P63" s="228"/>
      <c r="Q63" s="84">
        <f t="shared" si="14"/>
        <v>0</v>
      </c>
      <c r="R63" s="84">
        <f t="shared" si="15"/>
        <v>0</v>
      </c>
      <c r="S63" s="84">
        <f t="shared" si="16"/>
        <v>0</v>
      </c>
      <c r="T63" s="84"/>
      <c r="U63" s="229"/>
      <c r="V63" s="229">
        <f t="shared" si="11"/>
        <v>22</v>
      </c>
      <c r="W63" s="229"/>
      <c r="X63" s="84"/>
      <c r="Y63" s="84"/>
      <c r="Z63" s="84"/>
      <c r="AA63" s="84"/>
      <c r="AB63" s="84"/>
      <c r="AC63" s="84"/>
      <c r="AD63" s="84"/>
      <c r="AE63" s="84"/>
      <c r="AF63" s="84"/>
      <c r="AG63" s="84"/>
      <c r="AH63" s="84"/>
      <c r="AI63" s="84"/>
      <c r="AJ63" s="84"/>
      <c r="AK63" s="84"/>
    </row>
    <row r="64" spans="1:37" s="2" customFormat="1" x14ac:dyDescent="0.3">
      <c r="A64" s="817"/>
      <c r="B64" s="227" t="s">
        <v>57</v>
      </c>
      <c r="C64" s="228"/>
      <c r="D64" s="228"/>
      <c r="E64" s="228"/>
      <c r="F64" s="228"/>
      <c r="G64" s="228"/>
      <c r="H64" s="228"/>
      <c r="I64" s="228"/>
      <c r="J64" s="228"/>
      <c r="K64" s="228"/>
      <c r="L64" s="228"/>
      <c r="M64" s="228"/>
      <c r="N64" s="228"/>
      <c r="O64" s="228"/>
      <c r="P64" s="228"/>
      <c r="Q64" s="84">
        <f t="shared" si="14"/>
        <v>0</v>
      </c>
      <c r="R64" s="84">
        <f t="shared" si="15"/>
        <v>0</v>
      </c>
      <c r="S64" s="84">
        <f t="shared" si="16"/>
        <v>0</v>
      </c>
      <c r="T64" s="84"/>
      <c r="U64" s="229"/>
      <c r="V64" s="229">
        <f t="shared" si="11"/>
        <v>23</v>
      </c>
      <c r="W64" s="229"/>
      <c r="X64" s="84"/>
      <c r="Y64" s="84"/>
      <c r="Z64" s="84"/>
      <c r="AA64" s="84"/>
      <c r="AB64" s="84"/>
      <c r="AC64" s="84"/>
      <c r="AD64" s="84"/>
      <c r="AE64" s="84"/>
      <c r="AF64" s="84"/>
      <c r="AG64" s="84"/>
      <c r="AH64" s="84"/>
      <c r="AI64" s="84"/>
      <c r="AJ64" s="84"/>
      <c r="AK64" s="84"/>
    </row>
    <row r="65" spans="1:37" s="2" customFormat="1" x14ac:dyDescent="0.3">
      <c r="A65" s="817"/>
      <c r="B65" s="227" t="s">
        <v>58</v>
      </c>
      <c r="C65" s="228"/>
      <c r="D65" s="228"/>
      <c r="E65" s="228"/>
      <c r="F65" s="228"/>
      <c r="G65" s="228"/>
      <c r="H65" s="228"/>
      <c r="I65" s="228"/>
      <c r="J65" s="228"/>
      <c r="K65" s="228"/>
      <c r="L65" s="228"/>
      <c r="M65" s="228"/>
      <c r="N65" s="228"/>
      <c r="O65" s="228"/>
      <c r="P65" s="228"/>
      <c r="Q65" s="84">
        <f t="shared" si="14"/>
        <v>0</v>
      </c>
      <c r="R65" s="84">
        <f t="shared" si="15"/>
        <v>0</v>
      </c>
      <c r="S65" s="84">
        <f t="shared" si="16"/>
        <v>0</v>
      </c>
      <c r="T65" s="84"/>
      <c r="U65" s="229"/>
      <c r="V65" s="229">
        <f t="shared" si="11"/>
        <v>24</v>
      </c>
      <c r="W65" s="229"/>
      <c r="X65" s="84"/>
      <c r="Y65" s="84"/>
      <c r="Z65" s="84"/>
      <c r="AA65" s="84"/>
      <c r="AB65" s="84"/>
      <c r="AC65" s="84"/>
      <c r="AD65" s="84"/>
      <c r="AE65" s="84"/>
      <c r="AF65" s="84"/>
      <c r="AG65" s="84"/>
      <c r="AH65" s="84"/>
      <c r="AI65" s="84"/>
      <c r="AJ65" s="84"/>
      <c r="AK65" s="84"/>
    </row>
    <row r="66" spans="1:37" s="2" customFormat="1" x14ac:dyDescent="0.3">
      <c r="A66" s="817"/>
      <c r="B66" s="227" t="s">
        <v>59</v>
      </c>
      <c r="C66" s="228"/>
      <c r="D66" s="228"/>
      <c r="E66" s="228"/>
      <c r="F66" s="228"/>
      <c r="G66" s="228"/>
      <c r="H66" s="228"/>
      <c r="I66" s="228"/>
      <c r="J66" s="228"/>
      <c r="K66" s="228"/>
      <c r="L66" s="228"/>
      <c r="M66" s="228"/>
      <c r="N66" s="228"/>
      <c r="O66" s="228"/>
      <c r="P66" s="228"/>
      <c r="Q66" s="84">
        <f t="shared" si="14"/>
        <v>0</v>
      </c>
      <c r="R66" s="84">
        <f t="shared" si="15"/>
        <v>0</v>
      </c>
      <c r="S66" s="84">
        <f t="shared" si="16"/>
        <v>0</v>
      </c>
      <c r="T66" s="84"/>
      <c r="U66" s="229"/>
      <c r="V66" s="229">
        <f t="shared" si="11"/>
        <v>25</v>
      </c>
      <c r="W66" s="229"/>
      <c r="X66" s="84"/>
      <c r="Y66" s="84"/>
      <c r="Z66" s="84"/>
      <c r="AA66" s="84"/>
      <c r="AB66" s="84"/>
      <c r="AC66" s="84"/>
      <c r="AD66" s="84"/>
      <c r="AE66" s="84"/>
      <c r="AF66" s="84"/>
      <c r="AG66" s="84"/>
      <c r="AH66" s="84"/>
      <c r="AI66" s="84"/>
      <c r="AJ66" s="84"/>
      <c r="AK66" s="84"/>
    </row>
    <row r="67" spans="1:37" s="2" customFormat="1" x14ac:dyDescent="0.3">
      <c r="A67" s="817"/>
      <c r="B67" s="227" t="s">
        <v>60</v>
      </c>
      <c r="C67" s="228"/>
      <c r="D67" s="228"/>
      <c r="E67" s="228"/>
      <c r="F67" s="228"/>
      <c r="G67" s="228"/>
      <c r="H67" s="228"/>
      <c r="I67" s="228"/>
      <c r="J67" s="228"/>
      <c r="K67" s="228"/>
      <c r="L67" s="228"/>
      <c r="M67" s="228"/>
      <c r="N67" s="228"/>
      <c r="O67" s="228"/>
      <c r="P67" s="228"/>
      <c r="Q67" s="84">
        <f t="shared" si="14"/>
        <v>0</v>
      </c>
      <c r="R67" s="84">
        <f t="shared" si="15"/>
        <v>0</v>
      </c>
      <c r="S67" s="84">
        <f t="shared" si="16"/>
        <v>0</v>
      </c>
      <c r="T67" s="84"/>
      <c r="U67" s="229"/>
      <c r="V67" s="229">
        <f t="shared" si="11"/>
        <v>26</v>
      </c>
      <c r="W67" s="229"/>
      <c r="X67" s="84"/>
      <c r="Y67" s="84"/>
      <c r="Z67" s="84"/>
      <c r="AA67" s="84"/>
      <c r="AB67" s="84"/>
      <c r="AC67" s="84"/>
      <c r="AD67" s="84"/>
      <c r="AE67" s="84"/>
      <c r="AF67" s="84"/>
      <c r="AG67" s="84"/>
      <c r="AH67" s="84"/>
      <c r="AI67" s="84"/>
      <c r="AJ67" s="84"/>
      <c r="AK67" s="84"/>
    </row>
    <row r="68" spans="1:37" s="2" customFormat="1" x14ac:dyDescent="0.3">
      <c r="A68" s="817"/>
      <c r="B68" s="233" t="str">
        <f>B35</f>
        <v>Intitulé libre 1</v>
      </c>
      <c r="C68" s="228"/>
      <c r="D68" s="228"/>
      <c r="E68" s="228"/>
      <c r="F68" s="228"/>
      <c r="G68" s="228"/>
      <c r="H68" s="228"/>
      <c r="I68" s="228"/>
      <c r="J68" s="228"/>
      <c r="K68" s="228"/>
      <c r="L68" s="228"/>
      <c r="M68" s="228"/>
      <c r="N68" s="228"/>
      <c r="O68" s="228"/>
      <c r="P68" s="228"/>
      <c r="Q68" s="84">
        <f t="shared" si="14"/>
        <v>0</v>
      </c>
      <c r="R68" s="84">
        <f t="shared" si="15"/>
        <v>0</v>
      </c>
      <c r="S68" s="84">
        <f t="shared" si="16"/>
        <v>0</v>
      </c>
      <c r="T68" s="84"/>
      <c r="U68" s="229"/>
      <c r="V68" s="229">
        <f t="shared" si="11"/>
        <v>27</v>
      </c>
      <c r="W68" s="229"/>
      <c r="X68" s="84"/>
      <c r="Y68" s="84"/>
      <c r="Z68" s="84"/>
      <c r="AA68" s="84"/>
      <c r="AB68" s="84"/>
      <c r="AC68" s="84"/>
      <c r="AD68" s="84"/>
      <c r="AE68" s="84"/>
      <c r="AF68" s="84"/>
      <c r="AG68" s="84"/>
      <c r="AH68" s="84"/>
      <c r="AI68" s="84"/>
      <c r="AJ68" s="84"/>
      <c r="AK68" s="84"/>
    </row>
    <row r="69" spans="1:37" s="2" customFormat="1" x14ac:dyDescent="0.3">
      <c r="A69" s="817"/>
      <c r="B69" s="233" t="str">
        <f t="shared" ref="B69:B72" si="17">B36</f>
        <v>Intitulé libre 2</v>
      </c>
      <c r="C69" s="228"/>
      <c r="D69" s="228"/>
      <c r="E69" s="228"/>
      <c r="F69" s="228"/>
      <c r="G69" s="228"/>
      <c r="H69" s="228"/>
      <c r="I69" s="228"/>
      <c r="J69" s="228"/>
      <c r="K69" s="228"/>
      <c r="L69" s="228"/>
      <c r="M69" s="228"/>
      <c r="N69" s="228"/>
      <c r="O69" s="228"/>
      <c r="P69" s="228"/>
      <c r="Q69" s="84">
        <f t="shared" si="14"/>
        <v>0</v>
      </c>
      <c r="R69" s="84">
        <f t="shared" si="15"/>
        <v>0</v>
      </c>
      <c r="S69" s="84">
        <f t="shared" si="16"/>
        <v>0</v>
      </c>
      <c r="T69" s="84"/>
      <c r="U69" s="229"/>
      <c r="V69" s="229">
        <f t="shared" si="11"/>
        <v>28</v>
      </c>
      <c r="W69" s="229"/>
      <c r="X69" s="84"/>
      <c r="Y69" s="84"/>
      <c r="Z69" s="84"/>
      <c r="AA69" s="84"/>
      <c r="AB69" s="84"/>
      <c r="AC69" s="84"/>
      <c r="AD69" s="84"/>
      <c r="AE69" s="84"/>
      <c r="AF69" s="84"/>
      <c r="AG69" s="84"/>
      <c r="AH69" s="84"/>
      <c r="AI69" s="84"/>
      <c r="AJ69" s="84"/>
      <c r="AK69" s="84"/>
    </row>
    <row r="70" spans="1:37" s="2" customFormat="1" x14ac:dyDescent="0.3">
      <c r="A70" s="817"/>
      <c r="B70" s="233" t="str">
        <f t="shared" si="17"/>
        <v>Intitulé libre 3</v>
      </c>
      <c r="C70" s="228"/>
      <c r="D70" s="228"/>
      <c r="E70" s="228"/>
      <c r="F70" s="228"/>
      <c r="G70" s="228"/>
      <c r="H70" s="228"/>
      <c r="I70" s="228"/>
      <c r="J70" s="228"/>
      <c r="K70" s="228"/>
      <c r="L70" s="228"/>
      <c r="M70" s="228"/>
      <c r="N70" s="228"/>
      <c r="O70" s="228"/>
      <c r="P70" s="228"/>
      <c r="Q70" s="84">
        <f t="shared" si="14"/>
        <v>0</v>
      </c>
      <c r="R70" s="84">
        <f t="shared" si="15"/>
        <v>0</v>
      </c>
      <c r="S70" s="84">
        <f t="shared" si="16"/>
        <v>0</v>
      </c>
      <c r="T70" s="84"/>
      <c r="U70" s="229"/>
      <c r="V70" s="229">
        <f t="shared" si="11"/>
        <v>29</v>
      </c>
      <c r="W70" s="229"/>
      <c r="X70" s="84"/>
      <c r="Y70" s="84"/>
      <c r="Z70" s="84"/>
      <c r="AA70" s="84"/>
      <c r="AB70" s="84"/>
      <c r="AC70" s="84"/>
      <c r="AD70" s="84"/>
      <c r="AE70" s="84"/>
      <c r="AF70" s="84"/>
      <c r="AG70" s="84"/>
      <c r="AH70" s="84"/>
      <c r="AI70" s="84"/>
      <c r="AJ70" s="84"/>
      <c r="AK70" s="84"/>
    </row>
    <row r="71" spans="1:37" s="2" customFormat="1" x14ac:dyDescent="0.3">
      <c r="A71" s="817"/>
      <c r="B71" s="233" t="str">
        <f t="shared" si="17"/>
        <v>Intitulé libre 4</v>
      </c>
      <c r="C71" s="228"/>
      <c r="D71" s="228"/>
      <c r="E71" s="228"/>
      <c r="F71" s="228"/>
      <c r="G71" s="228"/>
      <c r="H71" s="228"/>
      <c r="I71" s="228"/>
      <c r="J71" s="228"/>
      <c r="K71" s="228"/>
      <c r="L71" s="228"/>
      <c r="M71" s="228"/>
      <c r="N71" s="228"/>
      <c r="O71" s="228"/>
      <c r="P71" s="228"/>
      <c r="Q71" s="84">
        <f t="shared" si="14"/>
        <v>0</v>
      </c>
      <c r="R71" s="84">
        <f t="shared" si="15"/>
        <v>0</v>
      </c>
      <c r="S71" s="84">
        <f t="shared" si="16"/>
        <v>0</v>
      </c>
      <c r="T71" s="84"/>
      <c r="U71" s="229"/>
      <c r="V71" s="229">
        <f t="shared" si="11"/>
        <v>30</v>
      </c>
      <c r="W71" s="229"/>
      <c r="X71" s="84"/>
      <c r="Y71" s="84"/>
      <c r="Z71" s="84"/>
      <c r="AA71" s="84"/>
      <c r="AB71" s="84"/>
      <c r="AC71" s="84"/>
      <c r="AD71" s="84"/>
      <c r="AE71" s="84"/>
      <c r="AF71" s="84"/>
      <c r="AG71" s="84"/>
      <c r="AH71" s="84"/>
      <c r="AI71" s="84"/>
      <c r="AJ71" s="84"/>
      <c r="AK71" s="84"/>
    </row>
    <row r="72" spans="1:37" s="2" customFormat="1" x14ac:dyDescent="0.3">
      <c r="A72" s="817"/>
      <c r="B72" s="233" t="str">
        <f t="shared" si="17"/>
        <v>Intitulé libre 5</v>
      </c>
      <c r="C72" s="228"/>
      <c r="D72" s="228"/>
      <c r="E72" s="228"/>
      <c r="F72" s="228"/>
      <c r="G72" s="228"/>
      <c r="H72" s="228"/>
      <c r="I72" s="228"/>
      <c r="J72" s="228"/>
      <c r="K72" s="228"/>
      <c r="L72" s="228"/>
      <c r="M72" s="228"/>
      <c r="N72" s="228"/>
      <c r="O72" s="228"/>
      <c r="P72" s="228"/>
      <c r="Q72" s="84">
        <f t="shared" si="14"/>
        <v>0</v>
      </c>
      <c r="R72" s="84">
        <f t="shared" si="15"/>
        <v>0</v>
      </c>
      <c r="S72" s="84">
        <f t="shared" si="16"/>
        <v>0</v>
      </c>
      <c r="T72" s="84"/>
      <c r="U72" s="229"/>
      <c r="V72" s="229">
        <f t="shared" si="11"/>
        <v>31</v>
      </c>
      <c r="W72" s="229"/>
      <c r="X72" s="84"/>
      <c r="Y72" s="84"/>
      <c r="Z72" s="84"/>
      <c r="AA72" s="84"/>
      <c r="AB72" s="84"/>
      <c r="AC72" s="84"/>
      <c r="AD72" s="84"/>
      <c r="AE72" s="84"/>
      <c r="AF72" s="84"/>
      <c r="AG72" s="84"/>
      <c r="AH72" s="84"/>
      <c r="AI72" s="84"/>
      <c r="AJ72" s="84"/>
      <c r="AK72" s="84"/>
    </row>
    <row r="73" spans="1:37" s="2" customFormat="1" ht="14.25" thickBot="1" x14ac:dyDescent="0.35">
      <c r="A73" s="817"/>
      <c r="B73" s="230" t="s">
        <v>61</v>
      </c>
      <c r="C73" s="231">
        <f>SUM(C61:C72)</f>
        <v>0</v>
      </c>
      <c r="D73" s="231">
        <f t="shared" ref="D73:S73" si="18">SUM(D61:D72)</f>
        <v>0</v>
      </c>
      <c r="E73" s="231">
        <f t="shared" si="18"/>
        <v>0</v>
      </c>
      <c r="F73" s="231">
        <f t="shared" si="18"/>
        <v>0</v>
      </c>
      <c r="G73" s="231">
        <f t="shared" si="18"/>
        <v>0</v>
      </c>
      <c r="H73" s="231">
        <f t="shared" si="18"/>
        <v>0</v>
      </c>
      <c r="I73" s="231">
        <f t="shared" si="18"/>
        <v>0</v>
      </c>
      <c r="J73" s="231">
        <f t="shared" si="18"/>
        <v>0</v>
      </c>
      <c r="K73" s="231">
        <f t="shared" si="18"/>
        <v>0</v>
      </c>
      <c r="L73" s="231">
        <f t="shared" si="18"/>
        <v>0</v>
      </c>
      <c r="M73" s="231">
        <f t="shared" si="18"/>
        <v>0</v>
      </c>
      <c r="N73" s="231">
        <f t="shared" si="18"/>
        <v>0</v>
      </c>
      <c r="O73" s="231">
        <f t="shared" si="18"/>
        <v>0</v>
      </c>
      <c r="P73" s="231">
        <f t="shared" si="18"/>
        <v>0</v>
      </c>
      <c r="Q73" s="231">
        <f t="shared" si="18"/>
        <v>0</v>
      </c>
      <c r="R73" s="231">
        <f t="shared" si="18"/>
        <v>0</v>
      </c>
      <c r="S73" s="231">
        <f t="shared" si="18"/>
        <v>0</v>
      </c>
      <c r="T73" s="84"/>
      <c r="U73" s="229" t="str">
        <f>RIGHT(A42,4)&amp;"hors reseau"</f>
        <v>2025hors reseau</v>
      </c>
      <c r="V73" s="229">
        <f t="shared" si="11"/>
        <v>32</v>
      </c>
      <c r="W73" s="229"/>
      <c r="X73" s="84"/>
      <c r="Y73" s="84"/>
      <c r="Z73" s="84"/>
      <c r="AA73" s="84"/>
      <c r="AB73" s="84"/>
      <c r="AC73" s="84"/>
      <c r="AD73" s="84"/>
      <c r="AE73" s="84"/>
      <c r="AF73" s="84"/>
      <c r="AG73" s="84"/>
      <c r="AH73" s="84"/>
      <c r="AI73" s="84"/>
      <c r="AJ73" s="84"/>
      <c r="AK73" s="84"/>
    </row>
    <row r="75" spans="1:37" s="2" customFormat="1" x14ac:dyDescent="0.3">
      <c r="A75" s="817" t="str">
        <f>"Ecart entre le"&amp;A9&amp;"et la "&amp;A42</f>
        <v>Ecart entre leBUDGET 2025et la REALITE 2025</v>
      </c>
      <c r="B75" s="227" t="s">
        <v>52</v>
      </c>
      <c r="C75" s="233">
        <f>C9-C42</f>
        <v>0</v>
      </c>
      <c r="D75" s="233">
        <f t="shared" ref="D75:S75" si="19">D9-D42</f>
        <v>0</v>
      </c>
      <c r="E75" s="233">
        <f t="shared" si="19"/>
        <v>0</v>
      </c>
      <c r="F75" s="233">
        <f t="shared" si="19"/>
        <v>0</v>
      </c>
      <c r="G75" s="233">
        <f t="shared" si="19"/>
        <v>0</v>
      </c>
      <c r="H75" s="233">
        <f t="shared" si="19"/>
        <v>0</v>
      </c>
      <c r="I75" s="233">
        <f t="shared" si="19"/>
        <v>0</v>
      </c>
      <c r="J75" s="233">
        <f t="shared" si="19"/>
        <v>0</v>
      </c>
      <c r="K75" s="233">
        <f t="shared" si="19"/>
        <v>0</v>
      </c>
      <c r="L75" s="233">
        <f t="shared" si="19"/>
        <v>0</v>
      </c>
      <c r="M75" s="233">
        <f t="shared" si="19"/>
        <v>0</v>
      </c>
      <c r="N75" s="233">
        <f t="shared" si="19"/>
        <v>0</v>
      </c>
      <c r="O75" s="233">
        <f t="shared" si="19"/>
        <v>0</v>
      </c>
      <c r="P75" s="233">
        <f t="shared" si="19"/>
        <v>0</v>
      </c>
      <c r="Q75" s="233">
        <f t="shared" si="19"/>
        <v>0</v>
      </c>
      <c r="R75" s="233">
        <f t="shared" si="19"/>
        <v>0</v>
      </c>
      <c r="S75" s="233">
        <f t="shared" si="19"/>
        <v>0</v>
      </c>
      <c r="T75" s="84"/>
      <c r="U75" s="229"/>
      <c r="V75" s="229">
        <v>1</v>
      </c>
      <c r="W75" s="229"/>
      <c r="X75" s="84"/>
      <c r="Y75" s="84"/>
      <c r="Z75" s="84"/>
      <c r="AA75" s="84"/>
      <c r="AB75" s="84"/>
      <c r="AC75" s="84"/>
      <c r="AD75" s="84"/>
      <c r="AE75" s="84"/>
      <c r="AF75" s="84"/>
      <c r="AG75" s="84"/>
      <c r="AH75" s="84"/>
      <c r="AI75" s="84"/>
      <c r="AJ75" s="84"/>
      <c r="AK75" s="84"/>
    </row>
    <row r="76" spans="1:37" s="2" customFormat="1" x14ac:dyDescent="0.3">
      <c r="A76" s="817"/>
      <c r="B76" s="227" t="s">
        <v>496</v>
      </c>
      <c r="C76" s="233">
        <f t="shared" ref="C76:S76" si="20">C10-C43</f>
        <v>0</v>
      </c>
      <c r="D76" s="233">
        <f t="shared" si="20"/>
        <v>0</v>
      </c>
      <c r="E76" s="233">
        <f t="shared" si="20"/>
        <v>0</v>
      </c>
      <c r="F76" s="233">
        <f t="shared" si="20"/>
        <v>0</v>
      </c>
      <c r="G76" s="233">
        <f t="shared" si="20"/>
        <v>0</v>
      </c>
      <c r="H76" s="233">
        <f t="shared" si="20"/>
        <v>0</v>
      </c>
      <c r="I76" s="233">
        <f t="shared" si="20"/>
        <v>0</v>
      </c>
      <c r="J76" s="233">
        <f t="shared" si="20"/>
        <v>0</v>
      </c>
      <c r="K76" s="233">
        <f t="shared" si="20"/>
        <v>0</v>
      </c>
      <c r="L76" s="233">
        <f t="shared" si="20"/>
        <v>0</v>
      </c>
      <c r="M76" s="233">
        <f t="shared" si="20"/>
        <v>0</v>
      </c>
      <c r="N76" s="233">
        <f t="shared" si="20"/>
        <v>0</v>
      </c>
      <c r="O76" s="233">
        <f t="shared" si="20"/>
        <v>0</v>
      </c>
      <c r="P76" s="233">
        <f t="shared" si="20"/>
        <v>0</v>
      </c>
      <c r="Q76" s="233">
        <f t="shared" si="20"/>
        <v>0</v>
      </c>
      <c r="R76" s="233">
        <f t="shared" si="20"/>
        <v>0</v>
      </c>
      <c r="S76" s="233">
        <f t="shared" si="20"/>
        <v>0</v>
      </c>
      <c r="T76" s="84"/>
      <c r="U76" s="229"/>
      <c r="V76" s="229">
        <f>V75+1</f>
        <v>2</v>
      </c>
      <c r="W76" s="229"/>
      <c r="X76" s="84"/>
      <c r="Y76" s="84"/>
      <c r="Z76" s="84"/>
      <c r="AA76" s="84"/>
      <c r="AB76" s="84"/>
      <c r="AC76" s="84"/>
      <c r="AD76" s="84"/>
      <c r="AE76" s="84"/>
      <c r="AF76" s="84"/>
      <c r="AG76" s="84"/>
      <c r="AH76" s="84"/>
      <c r="AI76" s="84"/>
      <c r="AJ76" s="84"/>
      <c r="AK76" s="84"/>
    </row>
    <row r="77" spans="1:37" s="2" customFormat="1" x14ac:dyDescent="0.3">
      <c r="A77" s="817"/>
      <c r="B77" s="227" t="s">
        <v>497</v>
      </c>
      <c r="C77" s="233">
        <f t="shared" ref="C77:S77" si="21">C11-C44</f>
        <v>0</v>
      </c>
      <c r="D77" s="233">
        <f t="shared" si="21"/>
        <v>0</v>
      </c>
      <c r="E77" s="233">
        <f t="shared" si="21"/>
        <v>0</v>
      </c>
      <c r="F77" s="233">
        <f t="shared" si="21"/>
        <v>0</v>
      </c>
      <c r="G77" s="233">
        <f t="shared" si="21"/>
        <v>0</v>
      </c>
      <c r="H77" s="233">
        <f t="shared" si="21"/>
        <v>0</v>
      </c>
      <c r="I77" s="233">
        <f t="shared" si="21"/>
        <v>0</v>
      </c>
      <c r="J77" s="233">
        <f t="shared" si="21"/>
        <v>0</v>
      </c>
      <c r="K77" s="233">
        <f t="shared" si="21"/>
        <v>0</v>
      </c>
      <c r="L77" s="233">
        <f t="shared" si="21"/>
        <v>0</v>
      </c>
      <c r="M77" s="233">
        <f t="shared" si="21"/>
        <v>0</v>
      </c>
      <c r="N77" s="233">
        <f t="shared" si="21"/>
        <v>0</v>
      </c>
      <c r="O77" s="233">
        <f t="shared" si="21"/>
        <v>0</v>
      </c>
      <c r="P77" s="233">
        <f t="shared" si="21"/>
        <v>0</v>
      </c>
      <c r="Q77" s="233">
        <f t="shared" si="21"/>
        <v>0</v>
      </c>
      <c r="R77" s="233">
        <f t="shared" si="21"/>
        <v>0</v>
      </c>
      <c r="S77" s="233">
        <f t="shared" si="21"/>
        <v>0</v>
      </c>
      <c r="T77" s="84"/>
      <c r="U77" s="229"/>
      <c r="V77" s="229">
        <f t="shared" ref="V77:V106" si="22">V76+1</f>
        <v>3</v>
      </c>
      <c r="W77" s="229"/>
      <c r="X77" s="84"/>
      <c r="Y77" s="84"/>
      <c r="Z77" s="84"/>
      <c r="AA77" s="84"/>
      <c r="AB77" s="84"/>
      <c r="AC77" s="84"/>
      <c r="AD77" s="84"/>
      <c r="AE77" s="84"/>
      <c r="AF77" s="84"/>
      <c r="AG77" s="84"/>
      <c r="AH77" s="84"/>
      <c r="AI77" s="84"/>
      <c r="AJ77" s="84"/>
      <c r="AK77" s="84"/>
    </row>
    <row r="78" spans="1:37" s="2" customFormat="1" x14ac:dyDescent="0.3">
      <c r="A78" s="817"/>
      <c r="B78" s="227" t="s">
        <v>498</v>
      </c>
      <c r="C78" s="233">
        <f t="shared" ref="C78:S78" si="23">C12-C45</f>
        <v>0</v>
      </c>
      <c r="D78" s="233">
        <f t="shared" si="23"/>
        <v>0</v>
      </c>
      <c r="E78" s="233">
        <f t="shared" si="23"/>
        <v>0</v>
      </c>
      <c r="F78" s="233">
        <f t="shared" si="23"/>
        <v>0</v>
      </c>
      <c r="G78" s="233">
        <f t="shared" si="23"/>
        <v>0</v>
      </c>
      <c r="H78" s="233">
        <f t="shared" si="23"/>
        <v>0</v>
      </c>
      <c r="I78" s="233">
        <f t="shared" si="23"/>
        <v>0</v>
      </c>
      <c r="J78" s="233">
        <f t="shared" si="23"/>
        <v>0</v>
      </c>
      <c r="K78" s="233">
        <f t="shared" si="23"/>
        <v>0</v>
      </c>
      <c r="L78" s="233">
        <f t="shared" si="23"/>
        <v>0</v>
      </c>
      <c r="M78" s="233">
        <f t="shared" si="23"/>
        <v>0</v>
      </c>
      <c r="N78" s="233">
        <f t="shared" si="23"/>
        <v>0</v>
      </c>
      <c r="O78" s="233">
        <f t="shared" si="23"/>
        <v>0</v>
      </c>
      <c r="P78" s="233">
        <f t="shared" si="23"/>
        <v>0</v>
      </c>
      <c r="Q78" s="233">
        <f t="shared" si="23"/>
        <v>0</v>
      </c>
      <c r="R78" s="233">
        <f t="shared" si="23"/>
        <v>0</v>
      </c>
      <c r="S78" s="233">
        <f t="shared" si="23"/>
        <v>0</v>
      </c>
      <c r="T78" s="84"/>
      <c r="U78" s="229"/>
      <c r="V78" s="229">
        <f t="shared" si="22"/>
        <v>4</v>
      </c>
      <c r="W78" s="229"/>
      <c r="X78" s="84"/>
      <c r="Y78" s="84"/>
      <c r="Z78" s="84"/>
      <c r="AA78" s="84"/>
      <c r="AB78" s="84"/>
      <c r="AC78" s="84"/>
      <c r="AD78" s="84"/>
      <c r="AE78" s="84"/>
      <c r="AF78" s="84"/>
      <c r="AG78" s="84"/>
      <c r="AH78" s="84"/>
      <c r="AI78" s="84"/>
      <c r="AJ78" s="84"/>
      <c r="AK78" s="84"/>
    </row>
    <row r="79" spans="1:37" s="2" customFormat="1" x14ac:dyDescent="0.3">
      <c r="A79" s="817"/>
      <c r="B79" s="227" t="s">
        <v>499</v>
      </c>
      <c r="C79" s="233">
        <f t="shared" ref="C79:S79" si="24">C13-C46</f>
        <v>0</v>
      </c>
      <c r="D79" s="233">
        <f t="shared" si="24"/>
        <v>0</v>
      </c>
      <c r="E79" s="233">
        <f t="shared" si="24"/>
        <v>0</v>
      </c>
      <c r="F79" s="233">
        <f t="shared" si="24"/>
        <v>0</v>
      </c>
      <c r="G79" s="233">
        <f t="shared" si="24"/>
        <v>0</v>
      </c>
      <c r="H79" s="233">
        <f t="shared" si="24"/>
        <v>0</v>
      </c>
      <c r="I79" s="233">
        <f t="shared" si="24"/>
        <v>0</v>
      </c>
      <c r="J79" s="233">
        <f t="shared" si="24"/>
        <v>0</v>
      </c>
      <c r="K79" s="233">
        <f t="shared" si="24"/>
        <v>0</v>
      </c>
      <c r="L79" s="233">
        <f t="shared" si="24"/>
        <v>0</v>
      </c>
      <c r="M79" s="233">
        <f t="shared" si="24"/>
        <v>0</v>
      </c>
      <c r="N79" s="233">
        <f t="shared" si="24"/>
        <v>0</v>
      </c>
      <c r="O79" s="233">
        <f t="shared" si="24"/>
        <v>0</v>
      </c>
      <c r="P79" s="233">
        <f t="shared" si="24"/>
        <v>0</v>
      </c>
      <c r="Q79" s="233">
        <f t="shared" si="24"/>
        <v>0</v>
      </c>
      <c r="R79" s="233">
        <f t="shared" si="24"/>
        <v>0</v>
      </c>
      <c r="S79" s="233">
        <f t="shared" si="24"/>
        <v>0</v>
      </c>
      <c r="T79" s="84"/>
      <c r="U79" s="229"/>
      <c r="V79" s="229">
        <f t="shared" si="22"/>
        <v>5</v>
      </c>
      <c r="W79" s="229"/>
      <c r="X79" s="84"/>
      <c r="Y79" s="84"/>
      <c r="Z79" s="84"/>
      <c r="AA79" s="84"/>
      <c r="AB79" s="84"/>
      <c r="AC79" s="84"/>
      <c r="AD79" s="84"/>
      <c r="AE79" s="84"/>
      <c r="AF79" s="84"/>
      <c r="AG79" s="84"/>
      <c r="AH79" s="84"/>
      <c r="AI79" s="84"/>
      <c r="AJ79" s="84"/>
      <c r="AK79" s="84"/>
    </row>
    <row r="80" spans="1:37" s="2" customFormat="1" x14ac:dyDescent="0.3">
      <c r="A80" s="817"/>
      <c r="B80" s="227" t="s">
        <v>500</v>
      </c>
      <c r="C80" s="233">
        <f t="shared" ref="C80:S80" si="25">C14-C47</f>
        <v>0</v>
      </c>
      <c r="D80" s="233">
        <f t="shared" si="25"/>
        <v>0</v>
      </c>
      <c r="E80" s="233">
        <f t="shared" si="25"/>
        <v>0</v>
      </c>
      <c r="F80" s="233">
        <f t="shared" si="25"/>
        <v>0</v>
      </c>
      <c r="G80" s="233">
        <f t="shared" si="25"/>
        <v>0</v>
      </c>
      <c r="H80" s="233">
        <f t="shared" si="25"/>
        <v>0</v>
      </c>
      <c r="I80" s="233">
        <f t="shared" si="25"/>
        <v>0</v>
      </c>
      <c r="J80" s="233">
        <f t="shared" si="25"/>
        <v>0</v>
      </c>
      <c r="K80" s="233">
        <f t="shared" si="25"/>
        <v>0</v>
      </c>
      <c r="L80" s="233">
        <f t="shared" si="25"/>
        <v>0</v>
      </c>
      <c r="M80" s="233">
        <f t="shared" si="25"/>
        <v>0</v>
      </c>
      <c r="N80" s="233">
        <f t="shared" si="25"/>
        <v>0</v>
      </c>
      <c r="O80" s="233">
        <f t="shared" si="25"/>
        <v>0</v>
      </c>
      <c r="P80" s="233">
        <f t="shared" si="25"/>
        <v>0</v>
      </c>
      <c r="Q80" s="233">
        <f t="shared" si="25"/>
        <v>0</v>
      </c>
      <c r="R80" s="233">
        <f t="shared" si="25"/>
        <v>0</v>
      </c>
      <c r="S80" s="233">
        <f t="shared" si="25"/>
        <v>0</v>
      </c>
      <c r="T80" s="84"/>
      <c r="U80" s="229"/>
      <c r="V80" s="229">
        <f t="shared" si="22"/>
        <v>6</v>
      </c>
      <c r="W80" s="229"/>
      <c r="X80" s="84"/>
      <c r="Y80" s="84"/>
      <c r="Z80" s="84"/>
      <c r="AA80" s="84"/>
      <c r="AB80" s="84"/>
      <c r="AC80" s="84"/>
      <c r="AD80" s="84"/>
      <c r="AE80" s="84"/>
      <c r="AF80" s="84"/>
      <c r="AG80" s="84"/>
      <c r="AH80" s="84"/>
      <c r="AI80" s="84"/>
      <c r="AJ80" s="84"/>
      <c r="AK80" s="84"/>
    </row>
    <row r="81" spans="1:37" s="2" customFormat="1" x14ac:dyDescent="0.3">
      <c r="A81" s="817"/>
      <c r="B81" s="227" t="s">
        <v>501</v>
      </c>
      <c r="C81" s="233">
        <f t="shared" ref="C81:S81" si="26">C15-C48</f>
        <v>0</v>
      </c>
      <c r="D81" s="233">
        <f t="shared" si="26"/>
        <v>0</v>
      </c>
      <c r="E81" s="233">
        <f t="shared" si="26"/>
        <v>0</v>
      </c>
      <c r="F81" s="233">
        <f t="shared" si="26"/>
        <v>0</v>
      </c>
      <c r="G81" s="233">
        <f t="shared" si="26"/>
        <v>0</v>
      </c>
      <c r="H81" s="233">
        <f t="shared" si="26"/>
        <v>0</v>
      </c>
      <c r="I81" s="233">
        <f t="shared" si="26"/>
        <v>0</v>
      </c>
      <c r="J81" s="233">
        <f t="shared" si="26"/>
        <v>0</v>
      </c>
      <c r="K81" s="233">
        <f t="shared" si="26"/>
        <v>0</v>
      </c>
      <c r="L81" s="233">
        <f t="shared" si="26"/>
        <v>0</v>
      </c>
      <c r="M81" s="233">
        <f t="shared" si="26"/>
        <v>0</v>
      </c>
      <c r="N81" s="233">
        <f t="shared" si="26"/>
        <v>0</v>
      </c>
      <c r="O81" s="233">
        <f t="shared" si="26"/>
        <v>0</v>
      </c>
      <c r="P81" s="233">
        <f t="shared" si="26"/>
        <v>0</v>
      </c>
      <c r="Q81" s="233">
        <f t="shared" si="26"/>
        <v>0</v>
      </c>
      <c r="R81" s="233">
        <f t="shared" si="26"/>
        <v>0</v>
      </c>
      <c r="S81" s="233">
        <f t="shared" si="26"/>
        <v>0</v>
      </c>
      <c r="T81" s="84"/>
      <c r="U81" s="229"/>
      <c r="V81" s="229">
        <f t="shared" si="22"/>
        <v>7</v>
      </c>
      <c r="W81" s="229"/>
      <c r="X81" s="84"/>
      <c r="Y81" s="84"/>
      <c r="Z81" s="84"/>
      <c r="AA81" s="84"/>
      <c r="AB81" s="84"/>
      <c r="AC81" s="84"/>
      <c r="AD81" s="84"/>
      <c r="AE81" s="84"/>
      <c r="AF81" s="84"/>
      <c r="AG81" s="84"/>
      <c r="AH81" s="84"/>
      <c r="AI81" s="84"/>
      <c r="AJ81" s="84"/>
      <c r="AK81" s="84"/>
    </row>
    <row r="82" spans="1:37" s="2" customFormat="1" x14ac:dyDescent="0.3">
      <c r="A82" s="817"/>
      <c r="B82" s="227" t="s">
        <v>502</v>
      </c>
      <c r="C82" s="233">
        <f t="shared" ref="C82:S82" si="27">C16-C49</f>
        <v>0</v>
      </c>
      <c r="D82" s="233">
        <f t="shared" si="27"/>
        <v>0</v>
      </c>
      <c r="E82" s="233">
        <f t="shared" si="27"/>
        <v>0</v>
      </c>
      <c r="F82" s="233">
        <f t="shared" si="27"/>
        <v>0</v>
      </c>
      <c r="G82" s="233">
        <f t="shared" si="27"/>
        <v>0</v>
      </c>
      <c r="H82" s="233">
        <f t="shared" si="27"/>
        <v>0</v>
      </c>
      <c r="I82" s="233">
        <f t="shared" si="27"/>
        <v>0</v>
      </c>
      <c r="J82" s="233">
        <f t="shared" si="27"/>
        <v>0</v>
      </c>
      <c r="K82" s="233">
        <f t="shared" si="27"/>
        <v>0</v>
      </c>
      <c r="L82" s="233">
        <f t="shared" si="27"/>
        <v>0</v>
      </c>
      <c r="M82" s="233">
        <f t="shared" si="27"/>
        <v>0</v>
      </c>
      <c r="N82" s="233">
        <f t="shared" si="27"/>
        <v>0</v>
      </c>
      <c r="O82" s="233">
        <f t="shared" si="27"/>
        <v>0</v>
      </c>
      <c r="P82" s="233">
        <f t="shared" si="27"/>
        <v>0</v>
      </c>
      <c r="Q82" s="233">
        <f t="shared" si="27"/>
        <v>0</v>
      </c>
      <c r="R82" s="233">
        <f t="shared" si="27"/>
        <v>0</v>
      </c>
      <c r="S82" s="233">
        <f t="shared" si="27"/>
        <v>0</v>
      </c>
      <c r="T82" s="84"/>
      <c r="U82" s="229"/>
      <c r="V82" s="229">
        <f t="shared" si="22"/>
        <v>8</v>
      </c>
      <c r="W82" s="229"/>
      <c r="X82" s="84"/>
      <c r="Y82" s="84"/>
      <c r="Z82" s="84"/>
      <c r="AA82" s="84"/>
      <c r="AB82" s="84"/>
      <c r="AC82" s="84"/>
      <c r="AD82" s="84"/>
      <c r="AE82" s="84"/>
      <c r="AF82" s="84"/>
      <c r="AG82" s="84"/>
      <c r="AH82" s="84"/>
      <c r="AI82" s="84"/>
      <c r="AJ82" s="84"/>
      <c r="AK82" s="84"/>
    </row>
    <row r="83" spans="1:37" s="2" customFormat="1" x14ac:dyDescent="0.3">
      <c r="A83" s="817"/>
      <c r="B83" s="227" t="s">
        <v>503</v>
      </c>
      <c r="C83" s="233">
        <f t="shared" ref="C83:S83" si="28">C17-C50</f>
        <v>0</v>
      </c>
      <c r="D83" s="233">
        <f t="shared" si="28"/>
        <v>0</v>
      </c>
      <c r="E83" s="233">
        <f t="shared" si="28"/>
        <v>0</v>
      </c>
      <c r="F83" s="233">
        <f t="shared" si="28"/>
        <v>0</v>
      </c>
      <c r="G83" s="233">
        <f t="shared" si="28"/>
        <v>0</v>
      </c>
      <c r="H83" s="233">
        <f t="shared" si="28"/>
        <v>0</v>
      </c>
      <c r="I83" s="233">
        <f t="shared" si="28"/>
        <v>0</v>
      </c>
      <c r="J83" s="233">
        <f t="shared" si="28"/>
        <v>0</v>
      </c>
      <c r="K83" s="233">
        <f t="shared" si="28"/>
        <v>0</v>
      </c>
      <c r="L83" s="233">
        <f t="shared" si="28"/>
        <v>0</v>
      </c>
      <c r="M83" s="233">
        <f t="shared" si="28"/>
        <v>0</v>
      </c>
      <c r="N83" s="233">
        <f t="shared" si="28"/>
        <v>0</v>
      </c>
      <c r="O83" s="233">
        <f t="shared" si="28"/>
        <v>0</v>
      </c>
      <c r="P83" s="233">
        <f t="shared" si="28"/>
        <v>0</v>
      </c>
      <c r="Q83" s="233">
        <f t="shared" si="28"/>
        <v>0</v>
      </c>
      <c r="R83" s="233">
        <f t="shared" si="28"/>
        <v>0</v>
      </c>
      <c r="S83" s="233">
        <f t="shared" si="28"/>
        <v>0</v>
      </c>
      <c r="T83" s="84"/>
      <c r="U83" s="229"/>
      <c r="V83" s="229">
        <f t="shared" si="22"/>
        <v>9</v>
      </c>
      <c r="W83" s="229"/>
      <c r="X83" s="84"/>
      <c r="Y83" s="84"/>
      <c r="Z83" s="84"/>
      <c r="AA83" s="84"/>
      <c r="AB83" s="84"/>
      <c r="AC83" s="84"/>
      <c r="AD83" s="84"/>
      <c r="AE83" s="84"/>
      <c r="AF83" s="84"/>
      <c r="AG83" s="84"/>
      <c r="AH83" s="84"/>
      <c r="AI83" s="84"/>
      <c r="AJ83" s="84"/>
      <c r="AK83" s="84"/>
    </row>
    <row r="84" spans="1:37" s="2" customFormat="1" x14ac:dyDescent="0.3">
      <c r="A84" s="817"/>
      <c r="B84" s="227" t="s">
        <v>504</v>
      </c>
      <c r="C84" s="233">
        <f t="shared" ref="C84:S84" si="29">C18-C51</f>
        <v>0</v>
      </c>
      <c r="D84" s="233">
        <f t="shared" si="29"/>
        <v>0</v>
      </c>
      <c r="E84" s="233">
        <f t="shared" si="29"/>
        <v>0</v>
      </c>
      <c r="F84" s="233">
        <f t="shared" si="29"/>
        <v>0</v>
      </c>
      <c r="G84" s="233">
        <f t="shared" si="29"/>
        <v>0</v>
      </c>
      <c r="H84" s="233">
        <f t="shared" si="29"/>
        <v>0</v>
      </c>
      <c r="I84" s="233">
        <f t="shared" si="29"/>
        <v>0</v>
      </c>
      <c r="J84" s="233">
        <f t="shared" si="29"/>
        <v>0</v>
      </c>
      <c r="K84" s="233">
        <f t="shared" si="29"/>
        <v>0</v>
      </c>
      <c r="L84" s="233">
        <f t="shared" si="29"/>
        <v>0</v>
      </c>
      <c r="M84" s="233">
        <f t="shared" si="29"/>
        <v>0</v>
      </c>
      <c r="N84" s="233">
        <f t="shared" si="29"/>
        <v>0</v>
      </c>
      <c r="O84" s="233">
        <f t="shared" si="29"/>
        <v>0</v>
      </c>
      <c r="P84" s="233">
        <f t="shared" si="29"/>
        <v>0</v>
      </c>
      <c r="Q84" s="233">
        <f t="shared" si="29"/>
        <v>0</v>
      </c>
      <c r="R84" s="233">
        <f t="shared" si="29"/>
        <v>0</v>
      </c>
      <c r="S84" s="233">
        <f t="shared" si="29"/>
        <v>0</v>
      </c>
      <c r="T84" s="84"/>
      <c r="U84" s="229"/>
      <c r="V84" s="229">
        <f t="shared" si="22"/>
        <v>10</v>
      </c>
      <c r="W84" s="229"/>
      <c r="X84" s="84"/>
      <c r="Y84" s="84"/>
      <c r="Z84" s="84"/>
      <c r="AA84" s="84"/>
      <c r="AB84" s="84"/>
      <c r="AC84" s="84"/>
      <c r="AD84" s="84"/>
      <c r="AE84" s="84"/>
      <c r="AF84" s="84"/>
      <c r="AG84" s="84"/>
      <c r="AH84" s="84"/>
      <c r="AI84" s="84"/>
      <c r="AJ84" s="84"/>
      <c r="AK84" s="84"/>
    </row>
    <row r="85" spans="1:37" s="2" customFormat="1" x14ac:dyDescent="0.3">
      <c r="A85" s="817"/>
      <c r="B85" s="227" t="s">
        <v>505</v>
      </c>
      <c r="C85" s="233">
        <f t="shared" ref="C85:S85" si="30">C19-C52</f>
        <v>0</v>
      </c>
      <c r="D85" s="233">
        <f t="shared" si="30"/>
        <v>0</v>
      </c>
      <c r="E85" s="233">
        <f t="shared" si="30"/>
        <v>0</v>
      </c>
      <c r="F85" s="233">
        <f t="shared" si="30"/>
        <v>0</v>
      </c>
      <c r="G85" s="233">
        <f t="shared" si="30"/>
        <v>0</v>
      </c>
      <c r="H85" s="233">
        <f t="shared" si="30"/>
        <v>0</v>
      </c>
      <c r="I85" s="233">
        <f t="shared" si="30"/>
        <v>0</v>
      </c>
      <c r="J85" s="233">
        <f t="shared" si="30"/>
        <v>0</v>
      </c>
      <c r="K85" s="233">
        <f t="shared" si="30"/>
        <v>0</v>
      </c>
      <c r="L85" s="233">
        <f t="shared" si="30"/>
        <v>0</v>
      </c>
      <c r="M85" s="233">
        <f t="shared" si="30"/>
        <v>0</v>
      </c>
      <c r="N85" s="233">
        <f t="shared" si="30"/>
        <v>0</v>
      </c>
      <c r="O85" s="233">
        <f t="shared" si="30"/>
        <v>0</v>
      </c>
      <c r="P85" s="233">
        <f t="shared" si="30"/>
        <v>0</v>
      </c>
      <c r="Q85" s="233">
        <f t="shared" si="30"/>
        <v>0</v>
      </c>
      <c r="R85" s="233">
        <f t="shared" si="30"/>
        <v>0</v>
      </c>
      <c r="S85" s="233">
        <f t="shared" si="30"/>
        <v>0</v>
      </c>
      <c r="T85" s="84"/>
      <c r="U85" s="229"/>
      <c r="V85" s="229">
        <f t="shared" si="22"/>
        <v>11</v>
      </c>
      <c r="W85" s="229"/>
      <c r="X85" s="84"/>
      <c r="Y85" s="84"/>
      <c r="Z85" s="84"/>
      <c r="AA85" s="84"/>
      <c r="AB85" s="84"/>
      <c r="AC85" s="84"/>
      <c r="AD85" s="84"/>
      <c r="AE85" s="84"/>
      <c r="AF85" s="84"/>
      <c r="AG85" s="84"/>
      <c r="AH85" s="84"/>
      <c r="AI85" s="84"/>
      <c r="AJ85" s="84"/>
      <c r="AK85" s="84"/>
    </row>
    <row r="86" spans="1:37" s="2" customFormat="1" x14ac:dyDescent="0.3">
      <c r="A86" s="817"/>
      <c r="B86" s="227" t="s">
        <v>53</v>
      </c>
      <c r="C86" s="233">
        <f t="shared" ref="C86:S86" si="31">C20-C53</f>
        <v>0</v>
      </c>
      <c r="D86" s="233">
        <f t="shared" si="31"/>
        <v>0</v>
      </c>
      <c r="E86" s="233">
        <f t="shared" si="31"/>
        <v>0</v>
      </c>
      <c r="F86" s="233">
        <f t="shared" si="31"/>
        <v>0</v>
      </c>
      <c r="G86" s="233">
        <f t="shared" si="31"/>
        <v>0</v>
      </c>
      <c r="H86" s="233">
        <f t="shared" si="31"/>
        <v>0</v>
      </c>
      <c r="I86" s="233">
        <f t="shared" si="31"/>
        <v>0</v>
      </c>
      <c r="J86" s="233">
        <f t="shared" si="31"/>
        <v>0</v>
      </c>
      <c r="K86" s="233">
        <f t="shared" si="31"/>
        <v>0</v>
      </c>
      <c r="L86" s="233">
        <f t="shared" si="31"/>
        <v>0</v>
      </c>
      <c r="M86" s="233">
        <f t="shared" si="31"/>
        <v>0</v>
      </c>
      <c r="N86" s="233">
        <f t="shared" si="31"/>
        <v>0</v>
      </c>
      <c r="O86" s="233">
        <f t="shared" si="31"/>
        <v>0</v>
      </c>
      <c r="P86" s="233">
        <f t="shared" si="31"/>
        <v>0</v>
      </c>
      <c r="Q86" s="233">
        <f t="shared" si="31"/>
        <v>0</v>
      </c>
      <c r="R86" s="233">
        <f t="shared" si="31"/>
        <v>0</v>
      </c>
      <c r="S86" s="233">
        <f t="shared" si="31"/>
        <v>0</v>
      </c>
      <c r="T86" s="84"/>
      <c r="U86" s="229"/>
      <c r="V86" s="229">
        <f t="shared" si="22"/>
        <v>12</v>
      </c>
      <c r="W86" s="229"/>
      <c r="X86" s="84"/>
      <c r="Y86" s="84"/>
      <c r="Z86" s="84"/>
      <c r="AA86" s="84"/>
      <c r="AB86" s="84"/>
      <c r="AC86" s="84"/>
      <c r="AD86" s="84"/>
      <c r="AE86" s="84"/>
      <c r="AF86" s="84"/>
      <c r="AG86" s="84"/>
      <c r="AH86" s="84"/>
      <c r="AI86" s="84"/>
      <c r="AJ86" s="84"/>
      <c r="AK86" s="84"/>
    </row>
    <row r="87" spans="1:37" s="2" customFormat="1" x14ac:dyDescent="0.3">
      <c r="A87" s="817"/>
      <c r="B87" s="233" t="str">
        <f>B54</f>
        <v>Intitulé libre 1</v>
      </c>
      <c r="C87" s="233">
        <f t="shared" ref="C87:S87" si="32">C21-C54</f>
        <v>0</v>
      </c>
      <c r="D87" s="233">
        <f t="shared" si="32"/>
        <v>0</v>
      </c>
      <c r="E87" s="233">
        <f t="shared" si="32"/>
        <v>0</v>
      </c>
      <c r="F87" s="233">
        <f t="shared" si="32"/>
        <v>0</v>
      </c>
      <c r="G87" s="233">
        <f t="shared" si="32"/>
        <v>0</v>
      </c>
      <c r="H87" s="233">
        <f t="shared" si="32"/>
        <v>0</v>
      </c>
      <c r="I87" s="233">
        <f t="shared" si="32"/>
        <v>0</v>
      </c>
      <c r="J87" s="233">
        <f t="shared" si="32"/>
        <v>0</v>
      </c>
      <c r="K87" s="233">
        <f t="shared" si="32"/>
        <v>0</v>
      </c>
      <c r="L87" s="233">
        <f t="shared" si="32"/>
        <v>0</v>
      </c>
      <c r="M87" s="233">
        <f t="shared" si="32"/>
        <v>0</v>
      </c>
      <c r="N87" s="233">
        <f t="shared" si="32"/>
        <v>0</v>
      </c>
      <c r="O87" s="233">
        <f t="shared" si="32"/>
        <v>0</v>
      </c>
      <c r="P87" s="233">
        <f t="shared" si="32"/>
        <v>0</v>
      </c>
      <c r="Q87" s="233">
        <f t="shared" si="32"/>
        <v>0</v>
      </c>
      <c r="R87" s="233">
        <f t="shared" si="32"/>
        <v>0</v>
      </c>
      <c r="S87" s="233">
        <f t="shared" si="32"/>
        <v>0</v>
      </c>
      <c r="T87" s="84"/>
      <c r="U87" s="229"/>
      <c r="V87" s="229">
        <f t="shared" si="22"/>
        <v>13</v>
      </c>
      <c r="W87" s="229"/>
      <c r="X87" s="84"/>
      <c r="Y87" s="84"/>
      <c r="Z87" s="84"/>
      <c r="AA87" s="84"/>
      <c r="AB87" s="84"/>
      <c r="AC87" s="84"/>
      <c r="AD87" s="84"/>
      <c r="AE87" s="84"/>
      <c r="AF87" s="84"/>
      <c r="AG87" s="84"/>
      <c r="AH87" s="84"/>
      <c r="AI87" s="84"/>
      <c r="AJ87" s="84"/>
      <c r="AK87" s="84"/>
    </row>
    <row r="88" spans="1:37" s="2" customFormat="1" x14ac:dyDescent="0.3">
      <c r="A88" s="817"/>
      <c r="B88" s="233" t="str">
        <f t="shared" ref="B88:B91" si="33">B55</f>
        <v>Intitulé libre 2</v>
      </c>
      <c r="C88" s="233">
        <f t="shared" ref="C88:S88" si="34">C22-C55</f>
        <v>0</v>
      </c>
      <c r="D88" s="233">
        <f t="shared" si="34"/>
        <v>0</v>
      </c>
      <c r="E88" s="233">
        <f t="shared" si="34"/>
        <v>0</v>
      </c>
      <c r="F88" s="233">
        <f t="shared" si="34"/>
        <v>0</v>
      </c>
      <c r="G88" s="233">
        <f t="shared" si="34"/>
        <v>0</v>
      </c>
      <c r="H88" s="233">
        <f t="shared" si="34"/>
        <v>0</v>
      </c>
      <c r="I88" s="233">
        <f t="shared" si="34"/>
        <v>0</v>
      </c>
      <c r="J88" s="233">
        <f t="shared" si="34"/>
        <v>0</v>
      </c>
      <c r="K88" s="233">
        <f t="shared" si="34"/>
        <v>0</v>
      </c>
      <c r="L88" s="233">
        <f t="shared" si="34"/>
        <v>0</v>
      </c>
      <c r="M88" s="233">
        <f t="shared" si="34"/>
        <v>0</v>
      </c>
      <c r="N88" s="233">
        <f t="shared" si="34"/>
        <v>0</v>
      </c>
      <c r="O88" s="233">
        <f t="shared" si="34"/>
        <v>0</v>
      </c>
      <c r="P88" s="233">
        <f t="shared" si="34"/>
        <v>0</v>
      </c>
      <c r="Q88" s="233">
        <f t="shared" si="34"/>
        <v>0</v>
      </c>
      <c r="R88" s="233">
        <f t="shared" si="34"/>
        <v>0</v>
      </c>
      <c r="S88" s="233">
        <f t="shared" si="34"/>
        <v>0</v>
      </c>
      <c r="T88" s="84"/>
      <c r="U88" s="229"/>
      <c r="V88" s="229">
        <f t="shared" si="22"/>
        <v>14</v>
      </c>
      <c r="W88" s="229"/>
      <c r="X88" s="84"/>
      <c r="Y88" s="84"/>
      <c r="Z88" s="84"/>
      <c r="AA88" s="84"/>
      <c r="AB88" s="84"/>
      <c r="AC88" s="84"/>
      <c r="AD88" s="84"/>
      <c r="AE88" s="84"/>
      <c r="AF88" s="84"/>
      <c r="AG88" s="84"/>
      <c r="AH88" s="84"/>
      <c r="AI88" s="84"/>
      <c r="AJ88" s="84"/>
      <c r="AK88" s="84"/>
    </row>
    <row r="89" spans="1:37" s="2" customFormat="1" x14ac:dyDescent="0.3">
      <c r="A89" s="817"/>
      <c r="B89" s="233" t="str">
        <f t="shared" si="33"/>
        <v>Intitulé libre 3</v>
      </c>
      <c r="C89" s="233">
        <f t="shared" ref="C89:S89" si="35">C23-C56</f>
        <v>0</v>
      </c>
      <c r="D89" s="233">
        <f t="shared" si="35"/>
        <v>0</v>
      </c>
      <c r="E89" s="233">
        <f t="shared" si="35"/>
        <v>0</v>
      </c>
      <c r="F89" s="233">
        <f t="shared" si="35"/>
        <v>0</v>
      </c>
      <c r="G89" s="233">
        <f t="shared" si="35"/>
        <v>0</v>
      </c>
      <c r="H89" s="233">
        <f t="shared" si="35"/>
        <v>0</v>
      </c>
      <c r="I89" s="233">
        <f t="shared" si="35"/>
        <v>0</v>
      </c>
      <c r="J89" s="233">
        <f t="shared" si="35"/>
        <v>0</v>
      </c>
      <c r="K89" s="233">
        <f t="shared" si="35"/>
        <v>0</v>
      </c>
      <c r="L89" s="233">
        <f t="shared" si="35"/>
        <v>0</v>
      </c>
      <c r="M89" s="233">
        <f t="shared" si="35"/>
        <v>0</v>
      </c>
      <c r="N89" s="233">
        <f t="shared" si="35"/>
        <v>0</v>
      </c>
      <c r="O89" s="233">
        <f t="shared" si="35"/>
        <v>0</v>
      </c>
      <c r="P89" s="233">
        <f t="shared" si="35"/>
        <v>0</v>
      </c>
      <c r="Q89" s="233">
        <f t="shared" si="35"/>
        <v>0</v>
      </c>
      <c r="R89" s="233">
        <f t="shared" si="35"/>
        <v>0</v>
      </c>
      <c r="S89" s="233">
        <f t="shared" si="35"/>
        <v>0</v>
      </c>
      <c r="T89" s="84"/>
      <c r="U89" s="229"/>
      <c r="V89" s="229">
        <f t="shared" si="22"/>
        <v>15</v>
      </c>
      <c r="W89" s="229"/>
      <c r="X89" s="84"/>
      <c r="Y89" s="84"/>
      <c r="Z89" s="84"/>
      <c r="AA89" s="84"/>
      <c r="AB89" s="84"/>
      <c r="AC89" s="84"/>
      <c r="AD89" s="84"/>
      <c r="AE89" s="84"/>
      <c r="AF89" s="84"/>
      <c r="AG89" s="84"/>
      <c r="AH89" s="84"/>
      <c r="AI89" s="84"/>
      <c r="AJ89" s="84"/>
      <c r="AK89" s="84"/>
    </row>
    <row r="90" spans="1:37" s="2" customFormat="1" x14ac:dyDescent="0.3">
      <c r="A90" s="817"/>
      <c r="B90" s="233" t="str">
        <f t="shared" si="33"/>
        <v>Intitulé libre 4</v>
      </c>
      <c r="C90" s="233">
        <f t="shared" ref="C90:S90" si="36">C24-C57</f>
        <v>0</v>
      </c>
      <c r="D90" s="233">
        <f t="shared" si="36"/>
        <v>0</v>
      </c>
      <c r="E90" s="233">
        <f t="shared" si="36"/>
        <v>0</v>
      </c>
      <c r="F90" s="233">
        <f t="shared" si="36"/>
        <v>0</v>
      </c>
      <c r="G90" s="233">
        <f t="shared" si="36"/>
        <v>0</v>
      </c>
      <c r="H90" s="233">
        <f t="shared" si="36"/>
        <v>0</v>
      </c>
      <c r="I90" s="233">
        <f t="shared" si="36"/>
        <v>0</v>
      </c>
      <c r="J90" s="233">
        <f t="shared" si="36"/>
        <v>0</v>
      </c>
      <c r="K90" s="233">
        <f t="shared" si="36"/>
        <v>0</v>
      </c>
      <c r="L90" s="233">
        <f t="shared" si="36"/>
        <v>0</v>
      </c>
      <c r="M90" s="233">
        <f t="shared" si="36"/>
        <v>0</v>
      </c>
      <c r="N90" s="233">
        <f t="shared" si="36"/>
        <v>0</v>
      </c>
      <c r="O90" s="233">
        <f t="shared" si="36"/>
        <v>0</v>
      </c>
      <c r="P90" s="233">
        <f t="shared" si="36"/>
        <v>0</v>
      </c>
      <c r="Q90" s="233">
        <f t="shared" si="36"/>
        <v>0</v>
      </c>
      <c r="R90" s="233">
        <f t="shared" si="36"/>
        <v>0</v>
      </c>
      <c r="S90" s="233">
        <f t="shared" si="36"/>
        <v>0</v>
      </c>
      <c r="T90" s="84"/>
      <c r="U90" s="229"/>
      <c r="V90" s="229">
        <f t="shared" si="22"/>
        <v>16</v>
      </c>
      <c r="W90" s="229"/>
      <c r="X90" s="84"/>
      <c r="Y90" s="84"/>
      <c r="Z90" s="84"/>
      <c r="AA90" s="84"/>
      <c r="AB90" s="84"/>
      <c r="AC90" s="84"/>
      <c r="AD90" s="84"/>
      <c r="AE90" s="84"/>
      <c r="AF90" s="84"/>
      <c r="AG90" s="84"/>
      <c r="AH90" s="84"/>
      <c r="AI90" s="84"/>
      <c r="AJ90" s="84"/>
      <c r="AK90" s="84"/>
    </row>
    <row r="91" spans="1:37" s="2" customFormat="1" x14ac:dyDescent="0.3">
      <c r="A91" s="817"/>
      <c r="B91" s="233" t="str">
        <f t="shared" si="33"/>
        <v>Intitulé libre 5</v>
      </c>
      <c r="C91" s="233">
        <f t="shared" ref="C91:S91" si="37">C25-C58</f>
        <v>0</v>
      </c>
      <c r="D91" s="233">
        <f t="shared" si="37"/>
        <v>0</v>
      </c>
      <c r="E91" s="233">
        <f t="shared" si="37"/>
        <v>0</v>
      </c>
      <c r="F91" s="233">
        <f t="shared" si="37"/>
        <v>0</v>
      </c>
      <c r="G91" s="233">
        <f t="shared" si="37"/>
        <v>0</v>
      </c>
      <c r="H91" s="233">
        <f t="shared" si="37"/>
        <v>0</v>
      </c>
      <c r="I91" s="233">
        <f t="shared" si="37"/>
        <v>0</v>
      </c>
      <c r="J91" s="233">
        <f t="shared" si="37"/>
        <v>0</v>
      </c>
      <c r="K91" s="233">
        <f t="shared" si="37"/>
        <v>0</v>
      </c>
      <c r="L91" s="233">
        <f t="shared" si="37"/>
        <v>0</v>
      </c>
      <c r="M91" s="233">
        <f t="shared" si="37"/>
        <v>0</v>
      </c>
      <c r="N91" s="233">
        <f t="shared" si="37"/>
        <v>0</v>
      </c>
      <c r="O91" s="233">
        <f t="shared" si="37"/>
        <v>0</v>
      </c>
      <c r="P91" s="233">
        <f t="shared" si="37"/>
        <v>0</v>
      </c>
      <c r="Q91" s="233">
        <f t="shared" si="37"/>
        <v>0</v>
      </c>
      <c r="R91" s="233">
        <f t="shared" si="37"/>
        <v>0</v>
      </c>
      <c r="S91" s="233">
        <f t="shared" si="37"/>
        <v>0</v>
      </c>
      <c r="T91" s="84"/>
      <c r="U91" s="229"/>
      <c r="V91" s="229">
        <f t="shared" si="22"/>
        <v>17</v>
      </c>
      <c r="W91" s="229"/>
      <c r="X91" s="84"/>
      <c r="Y91" s="84"/>
      <c r="Z91" s="84"/>
      <c r="AA91" s="84"/>
      <c r="AB91" s="84"/>
      <c r="AC91" s="84"/>
      <c r="AD91" s="84"/>
      <c r="AE91" s="84"/>
      <c r="AF91" s="84"/>
      <c r="AG91" s="84"/>
      <c r="AH91" s="84"/>
      <c r="AI91" s="84"/>
      <c r="AJ91" s="84"/>
      <c r="AK91" s="84"/>
    </row>
    <row r="92" spans="1:37" s="2" customFormat="1" ht="14.25" thickBot="1" x14ac:dyDescent="0.35">
      <c r="A92" s="817"/>
      <c r="B92" s="230" t="s">
        <v>54</v>
      </c>
      <c r="C92" s="231">
        <f t="shared" ref="C92:S92" si="38">SUM(C75:C91)</f>
        <v>0</v>
      </c>
      <c r="D92" s="231">
        <f t="shared" si="38"/>
        <v>0</v>
      </c>
      <c r="E92" s="231">
        <f t="shared" si="38"/>
        <v>0</v>
      </c>
      <c r="F92" s="231">
        <f t="shared" si="38"/>
        <v>0</v>
      </c>
      <c r="G92" s="231">
        <f t="shared" si="38"/>
        <v>0</v>
      </c>
      <c r="H92" s="231">
        <f t="shared" si="38"/>
        <v>0</v>
      </c>
      <c r="I92" s="231">
        <f t="shared" si="38"/>
        <v>0</v>
      </c>
      <c r="J92" s="231">
        <f t="shared" si="38"/>
        <v>0</v>
      </c>
      <c r="K92" s="231">
        <f t="shared" si="38"/>
        <v>0</v>
      </c>
      <c r="L92" s="231">
        <f t="shared" si="38"/>
        <v>0</v>
      </c>
      <c r="M92" s="231">
        <f t="shared" si="38"/>
        <v>0</v>
      </c>
      <c r="N92" s="231">
        <f t="shared" si="38"/>
        <v>0</v>
      </c>
      <c r="O92" s="231">
        <f t="shared" si="38"/>
        <v>0</v>
      </c>
      <c r="P92" s="231">
        <f t="shared" si="38"/>
        <v>0</v>
      </c>
      <c r="Q92" s="231">
        <f t="shared" si="38"/>
        <v>0</v>
      </c>
      <c r="R92" s="231">
        <f t="shared" si="38"/>
        <v>0</v>
      </c>
      <c r="S92" s="231">
        <f t="shared" si="38"/>
        <v>0</v>
      </c>
      <c r="T92" s="84"/>
      <c r="U92" s="229" t="str">
        <f>RIGHT(A75,4)&amp;"reseau"</f>
        <v>2025reseau</v>
      </c>
      <c r="V92" s="229">
        <f t="shared" si="22"/>
        <v>18</v>
      </c>
      <c r="W92" s="229"/>
      <c r="X92" s="84"/>
      <c r="Y92" s="84"/>
      <c r="Z92" s="84"/>
      <c r="AA92" s="84"/>
      <c r="AB92" s="84"/>
      <c r="AC92" s="84"/>
      <c r="AD92" s="84"/>
      <c r="AE92" s="84"/>
      <c r="AF92" s="84"/>
      <c r="AG92" s="84"/>
      <c r="AH92" s="84"/>
      <c r="AI92" s="84"/>
      <c r="AJ92" s="84"/>
      <c r="AK92" s="84"/>
    </row>
    <row r="93" spans="1:37" s="2" customFormat="1" x14ac:dyDescent="0.3">
      <c r="A93" s="817"/>
      <c r="B93" s="232"/>
      <c r="C93" s="84"/>
      <c r="D93" s="84"/>
      <c r="E93" s="84"/>
      <c r="F93" s="84"/>
      <c r="G93" s="84"/>
      <c r="H93" s="84"/>
      <c r="I93" s="84"/>
      <c r="J93" s="84"/>
      <c r="K93" s="84"/>
      <c r="L93" s="84"/>
      <c r="M93" s="84"/>
      <c r="N93" s="84"/>
      <c r="O93" s="84"/>
      <c r="P93" s="84"/>
      <c r="Q93" s="84"/>
      <c r="R93" s="84"/>
      <c r="S93" s="84"/>
      <c r="T93" s="84"/>
      <c r="U93" s="229"/>
      <c r="V93" s="229">
        <f t="shared" si="22"/>
        <v>19</v>
      </c>
      <c r="W93" s="229"/>
      <c r="X93" s="84"/>
      <c r="Y93" s="84"/>
      <c r="Z93" s="84"/>
      <c r="AA93" s="84"/>
      <c r="AB93" s="84"/>
      <c r="AC93" s="84"/>
      <c r="AD93" s="84"/>
      <c r="AE93" s="84"/>
      <c r="AF93" s="84"/>
      <c r="AG93" s="84"/>
      <c r="AH93" s="84"/>
      <c r="AI93" s="84"/>
      <c r="AJ93" s="84"/>
      <c r="AK93" s="84"/>
    </row>
    <row r="94" spans="1:37" s="2" customFormat="1" x14ac:dyDescent="0.3">
      <c r="A94" s="817"/>
      <c r="B94" s="227" t="s">
        <v>52</v>
      </c>
      <c r="C94" s="233">
        <f>C28-C61</f>
        <v>0</v>
      </c>
      <c r="D94" s="233">
        <f t="shared" ref="D94:S94" si="39">D28-D61</f>
        <v>0</v>
      </c>
      <c r="E94" s="233">
        <f t="shared" si="39"/>
        <v>0</v>
      </c>
      <c r="F94" s="233">
        <f t="shared" si="39"/>
        <v>0</v>
      </c>
      <c r="G94" s="233">
        <f t="shared" si="39"/>
        <v>0</v>
      </c>
      <c r="H94" s="233">
        <f t="shared" si="39"/>
        <v>0</v>
      </c>
      <c r="I94" s="233">
        <f t="shared" si="39"/>
        <v>0</v>
      </c>
      <c r="J94" s="233">
        <f t="shared" si="39"/>
        <v>0</v>
      </c>
      <c r="K94" s="233">
        <f t="shared" si="39"/>
        <v>0</v>
      </c>
      <c r="L94" s="233">
        <f t="shared" si="39"/>
        <v>0</v>
      </c>
      <c r="M94" s="233">
        <f t="shared" si="39"/>
        <v>0</v>
      </c>
      <c r="N94" s="233">
        <f t="shared" si="39"/>
        <v>0</v>
      </c>
      <c r="O94" s="233">
        <f t="shared" si="39"/>
        <v>0</v>
      </c>
      <c r="P94" s="233">
        <f t="shared" si="39"/>
        <v>0</v>
      </c>
      <c r="Q94" s="233">
        <f t="shared" si="39"/>
        <v>0</v>
      </c>
      <c r="R94" s="233">
        <f t="shared" si="39"/>
        <v>0</v>
      </c>
      <c r="S94" s="233">
        <f t="shared" si="39"/>
        <v>0</v>
      </c>
      <c r="T94" s="84"/>
      <c r="U94" s="229"/>
      <c r="V94" s="229">
        <f t="shared" si="22"/>
        <v>20</v>
      </c>
      <c r="W94" s="229"/>
      <c r="X94" s="84"/>
      <c r="Y94" s="84"/>
      <c r="Z94" s="84"/>
      <c r="AA94" s="84"/>
      <c r="AB94" s="84"/>
      <c r="AC94" s="84"/>
      <c r="AD94" s="84"/>
      <c r="AE94" s="84"/>
      <c r="AF94" s="84"/>
      <c r="AG94" s="84"/>
      <c r="AH94" s="84"/>
      <c r="AI94" s="84"/>
      <c r="AJ94" s="84"/>
      <c r="AK94" s="84"/>
    </row>
    <row r="95" spans="1:37" s="2" customFormat="1" x14ac:dyDescent="0.3">
      <c r="A95" s="817"/>
      <c r="B95" s="227" t="s">
        <v>55</v>
      </c>
      <c r="C95" s="233">
        <f t="shared" ref="C95:S95" si="40">C29-C62</f>
        <v>0</v>
      </c>
      <c r="D95" s="233">
        <f t="shared" si="40"/>
        <v>0</v>
      </c>
      <c r="E95" s="233">
        <f t="shared" si="40"/>
        <v>0</v>
      </c>
      <c r="F95" s="233">
        <f t="shared" si="40"/>
        <v>0</v>
      </c>
      <c r="G95" s="233">
        <f t="shared" si="40"/>
        <v>0</v>
      </c>
      <c r="H95" s="233">
        <f t="shared" si="40"/>
        <v>0</v>
      </c>
      <c r="I95" s="233">
        <f t="shared" si="40"/>
        <v>0</v>
      </c>
      <c r="J95" s="233">
        <f t="shared" si="40"/>
        <v>0</v>
      </c>
      <c r="K95" s="233">
        <f t="shared" si="40"/>
        <v>0</v>
      </c>
      <c r="L95" s="233">
        <f t="shared" si="40"/>
        <v>0</v>
      </c>
      <c r="M95" s="233">
        <f t="shared" si="40"/>
        <v>0</v>
      </c>
      <c r="N95" s="233">
        <f t="shared" si="40"/>
        <v>0</v>
      </c>
      <c r="O95" s="233">
        <f t="shared" si="40"/>
        <v>0</v>
      </c>
      <c r="P95" s="233">
        <f t="shared" si="40"/>
        <v>0</v>
      </c>
      <c r="Q95" s="233">
        <f t="shared" si="40"/>
        <v>0</v>
      </c>
      <c r="R95" s="233">
        <f t="shared" si="40"/>
        <v>0</v>
      </c>
      <c r="S95" s="233">
        <f t="shared" si="40"/>
        <v>0</v>
      </c>
      <c r="T95" s="84"/>
      <c r="U95" s="229"/>
      <c r="V95" s="229">
        <f t="shared" si="22"/>
        <v>21</v>
      </c>
      <c r="W95" s="229"/>
      <c r="X95" s="84"/>
      <c r="Y95" s="84"/>
      <c r="Z95" s="84"/>
      <c r="AA95" s="84"/>
      <c r="AB95" s="84"/>
      <c r="AC95" s="84"/>
      <c r="AD95" s="84"/>
      <c r="AE95" s="84"/>
      <c r="AF95" s="84"/>
      <c r="AG95" s="84"/>
      <c r="AH95" s="84"/>
      <c r="AI95" s="84"/>
      <c r="AJ95" s="84"/>
      <c r="AK95" s="84"/>
    </row>
    <row r="96" spans="1:37" s="2" customFormat="1" x14ac:dyDescent="0.3">
      <c r="A96" s="817"/>
      <c r="B96" s="227" t="s">
        <v>56</v>
      </c>
      <c r="C96" s="233">
        <f t="shared" ref="C96:S96" si="41">C30-C63</f>
        <v>0</v>
      </c>
      <c r="D96" s="233">
        <f t="shared" si="41"/>
        <v>0</v>
      </c>
      <c r="E96" s="233">
        <f t="shared" si="41"/>
        <v>0</v>
      </c>
      <c r="F96" s="233">
        <f t="shared" si="41"/>
        <v>0</v>
      </c>
      <c r="G96" s="233">
        <f t="shared" si="41"/>
        <v>0</v>
      </c>
      <c r="H96" s="233">
        <f t="shared" si="41"/>
        <v>0</v>
      </c>
      <c r="I96" s="233">
        <f t="shared" si="41"/>
        <v>0</v>
      </c>
      <c r="J96" s="233">
        <f t="shared" si="41"/>
        <v>0</v>
      </c>
      <c r="K96" s="233">
        <f t="shared" si="41"/>
        <v>0</v>
      </c>
      <c r="L96" s="233">
        <f t="shared" si="41"/>
        <v>0</v>
      </c>
      <c r="M96" s="233">
        <f t="shared" si="41"/>
        <v>0</v>
      </c>
      <c r="N96" s="233">
        <f t="shared" si="41"/>
        <v>0</v>
      </c>
      <c r="O96" s="233">
        <f t="shared" si="41"/>
        <v>0</v>
      </c>
      <c r="P96" s="233">
        <f t="shared" si="41"/>
        <v>0</v>
      </c>
      <c r="Q96" s="233">
        <f t="shared" si="41"/>
        <v>0</v>
      </c>
      <c r="R96" s="233">
        <f t="shared" si="41"/>
        <v>0</v>
      </c>
      <c r="S96" s="233">
        <f t="shared" si="41"/>
        <v>0</v>
      </c>
      <c r="T96" s="84"/>
      <c r="U96" s="229"/>
      <c r="V96" s="229">
        <f t="shared" si="22"/>
        <v>22</v>
      </c>
      <c r="W96" s="229"/>
      <c r="X96" s="84"/>
      <c r="Y96" s="84"/>
      <c r="Z96" s="84"/>
      <c r="AA96" s="84"/>
      <c r="AB96" s="84"/>
      <c r="AC96" s="84"/>
      <c r="AD96" s="84"/>
      <c r="AE96" s="84"/>
      <c r="AF96" s="84"/>
      <c r="AG96" s="84"/>
      <c r="AH96" s="84"/>
      <c r="AI96" s="84"/>
      <c r="AJ96" s="84"/>
      <c r="AK96" s="84"/>
    </row>
    <row r="97" spans="1:37" s="2" customFormat="1" x14ac:dyDescent="0.3">
      <c r="A97" s="817"/>
      <c r="B97" s="227" t="s">
        <v>57</v>
      </c>
      <c r="C97" s="233">
        <f t="shared" ref="C97:S97" si="42">C31-C64</f>
        <v>0</v>
      </c>
      <c r="D97" s="233">
        <f t="shared" si="42"/>
        <v>0</v>
      </c>
      <c r="E97" s="233">
        <f t="shared" si="42"/>
        <v>0</v>
      </c>
      <c r="F97" s="233">
        <f t="shared" si="42"/>
        <v>0</v>
      </c>
      <c r="G97" s="233">
        <f t="shared" si="42"/>
        <v>0</v>
      </c>
      <c r="H97" s="233">
        <f t="shared" si="42"/>
        <v>0</v>
      </c>
      <c r="I97" s="233">
        <f t="shared" si="42"/>
        <v>0</v>
      </c>
      <c r="J97" s="233">
        <f t="shared" si="42"/>
        <v>0</v>
      </c>
      <c r="K97" s="233">
        <f t="shared" si="42"/>
        <v>0</v>
      </c>
      <c r="L97" s="233">
        <f t="shared" si="42"/>
        <v>0</v>
      </c>
      <c r="M97" s="233">
        <f t="shared" si="42"/>
        <v>0</v>
      </c>
      <c r="N97" s="233">
        <f t="shared" si="42"/>
        <v>0</v>
      </c>
      <c r="O97" s="233">
        <f t="shared" si="42"/>
        <v>0</v>
      </c>
      <c r="P97" s="233">
        <f t="shared" si="42"/>
        <v>0</v>
      </c>
      <c r="Q97" s="233">
        <f t="shared" si="42"/>
        <v>0</v>
      </c>
      <c r="R97" s="233">
        <f t="shared" si="42"/>
        <v>0</v>
      </c>
      <c r="S97" s="233">
        <f t="shared" si="42"/>
        <v>0</v>
      </c>
      <c r="T97" s="84"/>
      <c r="U97" s="229"/>
      <c r="V97" s="229">
        <f t="shared" si="22"/>
        <v>23</v>
      </c>
      <c r="W97" s="229"/>
      <c r="X97" s="84"/>
      <c r="Y97" s="84"/>
      <c r="Z97" s="84"/>
      <c r="AA97" s="84"/>
      <c r="AB97" s="84"/>
      <c r="AC97" s="84"/>
      <c r="AD97" s="84"/>
      <c r="AE97" s="84"/>
      <c r="AF97" s="84"/>
      <c r="AG97" s="84"/>
      <c r="AH97" s="84"/>
      <c r="AI97" s="84"/>
      <c r="AJ97" s="84"/>
      <c r="AK97" s="84"/>
    </row>
    <row r="98" spans="1:37" s="2" customFormat="1" x14ac:dyDescent="0.3">
      <c r="A98" s="817"/>
      <c r="B98" s="227" t="s">
        <v>58</v>
      </c>
      <c r="C98" s="233">
        <f t="shared" ref="C98:S98" si="43">C32-C65</f>
        <v>0</v>
      </c>
      <c r="D98" s="233">
        <f t="shared" si="43"/>
        <v>0</v>
      </c>
      <c r="E98" s="233">
        <f t="shared" si="43"/>
        <v>0</v>
      </c>
      <c r="F98" s="233">
        <f t="shared" si="43"/>
        <v>0</v>
      </c>
      <c r="G98" s="233">
        <f t="shared" si="43"/>
        <v>0</v>
      </c>
      <c r="H98" s="233">
        <f t="shared" si="43"/>
        <v>0</v>
      </c>
      <c r="I98" s="233">
        <f t="shared" si="43"/>
        <v>0</v>
      </c>
      <c r="J98" s="233">
        <f t="shared" si="43"/>
        <v>0</v>
      </c>
      <c r="K98" s="233">
        <f t="shared" si="43"/>
        <v>0</v>
      </c>
      <c r="L98" s="233">
        <f t="shared" si="43"/>
        <v>0</v>
      </c>
      <c r="M98" s="233">
        <f t="shared" si="43"/>
        <v>0</v>
      </c>
      <c r="N98" s="233">
        <f t="shared" si="43"/>
        <v>0</v>
      </c>
      <c r="O98" s="233">
        <f t="shared" si="43"/>
        <v>0</v>
      </c>
      <c r="P98" s="233">
        <f t="shared" si="43"/>
        <v>0</v>
      </c>
      <c r="Q98" s="233">
        <f t="shared" si="43"/>
        <v>0</v>
      </c>
      <c r="R98" s="233">
        <f t="shared" si="43"/>
        <v>0</v>
      </c>
      <c r="S98" s="233">
        <f t="shared" si="43"/>
        <v>0</v>
      </c>
      <c r="T98" s="84"/>
      <c r="U98" s="229"/>
      <c r="V98" s="229">
        <f t="shared" si="22"/>
        <v>24</v>
      </c>
      <c r="W98" s="229"/>
      <c r="X98" s="84"/>
      <c r="Y98" s="84"/>
      <c r="Z98" s="84"/>
      <c r="AA98" s="84"/>
      <c r="AB98" s="84"/>
      <c r="AC98" s="84"/>
      <c r="AD98" s="84"/>
      <c r="AE98" s="84"/>
      <c r="AF98" s="84"/>
      <c r="AG98" s="84"/>
      <c r="AH98" s="84"/>
      <c r="AI98" s="84"/>
      <c r="AJ98" s="84"/>
      <c r="AK98" s="84"/>
    </row>
    <row r="99" spans="1:37" s="2" customFormat="1" x14ac:dyDescent="0.3">
      <c r="A99" s="817"/>
      <c r="B99" s="227" t="s">
        <v>59</v>
      </c>
      <c r="C99" s="233">
        <f t="shared" ref="C99:S99" si="44">C33-C66</f>
        <v>0</v>
      </c>
      <c r="D99" s="233">
        <f t="shared" si="44"/>
        <v>0</v>
      </c>
      <c r="E99" s="233">
        <f t="shared" si="44"/>
        <v>0</v>
      </c>
      <c r="F99" s="233">
        <f t="shared" si="44"/>
        <v>0</v>
      </c>
      <c r="G99" s="233">
        <f t="shared" si="44"/>
        <v>0</v>
      </c>
      <c r="H99" s="233">
        <f t="shared" si="44"/>
        <v>0</v>
      </c>
      <c r="I99" s="233">
        <f t="shared" si="44"/>
        <v>0</v>
      </c>
      <c r="J99" s="233">
        <f t="shared" si="44"/>
        <v>0</v>
      </c>
      <c r="K99" s="233">
        <f t="shared" si="44"/>
        <v>0</v>
      </c>
      <c r="L99" s="233">
        <f t="shared" si="44"/>
        <v>0</v>
      </c>
      <c r="M99" s="233">
        <f t="shared" si="44"/>
        <v>0</v>
      </c>
      <c r="N99" s="233">
        <f t="shared" si="44"/>
        <v>0</v>
      </c>
      <c r="O99" s="233">
        <f t="shared" si="44"/>
        <v>0</v>
      </c>
      <c r="P99" s="233">
        <f t="shared" si="44"/>
        <v>0</v>
      </c>
      <c r="Q99" s="233">
        <f t="shared" si="44"/>
        <v>0</v>
      </c>
      <c r="R99" s="233">
        <f t="shared" si="44"/>
        <v>0</v>
      </c>
      <c r="S99" s="233">
        <f t="shared" si="44"/>
        <v>0</v>
      </c>
      <c r="T99" s="84"/>
      <c r="U99" s="229"/>
      <c r="V99" s="229">
        <f t="shared" si="22"/>
        <v>25</v>
      </c>
      <c r="W99" s="229"/>
      <c r="X99" s="84"/>
      <c r="Y99" s="84"/>
      <c r="Z99" s="84"/>
      <c r="AA99" s="84"/>
      <c r="AB99" s="84"/>
      <c r="AC99" s="84"/>
      <c r="AD99" s="84"/>
      <c r="AE99" s="84"/>
      <c r="AF99" s="84"/>
      <c r="AG99" s="84"/>
      <c r="AH99" s="84"/>
      <c r="AI99" s="84"/>
      <c r="AJ99" s="84"/>
      <c r="AK99" s="84"/>
    </row>
    <row r="100" spans="1:37" s="2" customFormat="1" x14ac:dyDescent="0.3">
      <c r="A100" s="817"/>
      <c r="B100" s="227" t="s">
        <v>60</v>
      </c>
      <c r="C100" s="233">
        <f t="shared" ref="C100:S100" si="45">C34-C67</f>
        <v>0</v>
      </c>
      <c r="D100" s="233">
        <f t="shared" si="45"/>
        <v>0</v>
      </c>
      <c r="E100" s="233">
        <f t="shared" si="45"/>
        <v>0</v>
      </c>
      <c r="F100" s="233">
        <f t="shared" si="45"/>
        <v>0</v>
      </c>
      <c r="G100" s="233">
        <f t="shared" si="45"/>
        <v>0</v>
      </c>
      <c r="H100" s="233">
        <f t="shared" si="45"/>
        <v>0</v>
      </c>
      <c r="I100" s="233">
        <f t="shared" si="45"/>
        <v>0</v>
      </c>
      <c r="J100" s="233">
        <f t="shared" si="45"/>
        <v>0</v>
      </c>
      <c r="K100" s="233">
        <f t="shared" si="45"/>
        <v>0</v>
      </c>
      <c r="L100" s="233">
        <f t="shared" si="45"/>
        <v>0</v>
      </c>
      <c r="M100" s="233">
        <f t="shared" si="45"/>
        <v>0</v>
      </c>
      <c r="N100" s="233">
        <f t="shared" si="45"/>
        <v>0</v>
      </c>
      <c r="O100" s="233">
        <f t="shared" si="45"/>
        <v>0</v>
      </c>
      <c r="P100" s="233">
        <f t="shared" si="45"/>
        <v>0</v>
      </c>
      <c r="Q100" s="233">
        <f t="shared" si="45"/>
        <v>0</v>
      </c>
      <c r="R100" s="233">
        <f t="shared" si="45"/>
        <v>0</v>
      </c>
      <c r="S100" s="233">
        <f t="shared" si="45"/>
        <v>0</v>
      </c>
      <c r="T100" s="84"/>
      <c r="U100" s="229"/>
      <c r="V100" s="229">
        <f t="shared" si="22"/>
        <v>26</v>
      </c>
      <c r="W100" s="229"/>
      <c r="X100" s="84"/>
      <c r="Y100" s="84"/>
      <c r="Z100" s="84"/>
      <c r="AA100" s="84"/>
      <c r="AB100" s="84"/>
      <c r="AC100" s="84"/>
      <c r="AD100" s="84"/>
      <c r="AE100" s="84"/>
      <c r="AF100" s="84"/>
      <c r="AG100" s="84"/>
      <c r="AH100" s="84"/>
      <c r="AI100" s="84"/>
      <c r="AJ100" s="84"/>
      <c r="AK100" s="84"/>
    </row>
    <row r="101" spans="1:37" s="2" customFormat="1" x14ac:dyDescent="0.3">
      <c r="A101" s="817"/>
      <c r="B101" s="233" t="str">
        <f>B68</f>
        <v>Intitulé libre 1</v>
      </c>
      <c r="C101" s="233">
        <f t="shared" ref="C101:S101" si="46">C35-C68</f>
        <v>0</v>
      </c>
      <c r="D101" s="233">
        <f t="shared" si="46"/>
        <v>0</v>
      </c>
      <c r="E101" s="233">
        <f t="shared" si="46"/>
        <v>0</v>
      </c>
      <c r="F101" s="233">
        <f t="shared" si="46"/>
        <v>0</v>
      </c>
      <c r="G101" s="233">
        <f t="shared" si="46"/>
        <v>0</v>
      </c>
      <c r="H101" s="233">
        <f t="shared" si="46"/>
        <v>0</v>
      </c>
      <c r="I101" s="233">
        <f t="shared" si="46"/>
        <v>0</v>
      </c>
      <c r="J101" s="233">
        <f t="shared" si="46"/>
        <v>0</v>
      </c>
      <c r="K101" s="233">
        <f t="shared" si="46"/>
        <v>0</v>
      </c>
      <c r="L101" s="233">
        <f t="shared" si="46"/>
        <v>0</v>
      </c>
      <c r="M101" s="233">
        <f t="shared" si="46"/>
        <v>0</v>
      </c>
      <c r="N101" s="233">
        <f t="shared" si="46"/>
        <v>0</v>
      </c>
      <c r="O101" s="233">
        <f t="shared" si="46"/>
        <v>0</v>
      </c>
      <c r="P101" s="233">
        <f t="shared" si="46"/>
        <v>0</v>
      </c>
      <c r="Q101" s="233">
        <f t="shared" si="46"/>
        <v>0</v>
      </c>
      <c r="R101" s="233">
        <f t="shared" si="46"/>
        <v>0</v>
      </c>
      <c r="S101" s="233">
        <f t="shared" si="46"/>
        <v>0</v>
      </c>
      <c r="T101" s="84"/>
      <c r="U101" s="229"/>
      <c r="V101" s="229">
        <f t="shared" si="22"/>
        <v>27</v>
      </c>
      <c r="W101" s="229"/>
      <c r="X101" s="84"/>
      <c r="Y101" s="84"/>
      <c r="Z101" s="84"/>
      <c r="AA101" s="84"/>
      <c r="AB101" s="84"/>
      <c r="AC101" s="84"/>
      <c r="AD101" s="84"/>
      <c r="AE101" s="84"/>
      <c r="AF101" s="84"/>
      <c r="AG101" s="84"/>
      <c r="AH101" s="84"/>
      <c r="AI101" s="84"/>
      <c r="AJ101" s="84"/>
      <c r="AK101" s="84"/>
    </row>
    <row r="102" spans="1:37" s="2" customFormat="1" x14ac:dyDescent="0.3">
      <c r="A102" s="817"/>
      <c r="B102" s="233" t="str">
        <f t="shared" ref="B102:B105" si="47">B69</f>
        <v>Intitulé libre 2</v>
      </c>
      <c r="C102" s="233">
        <f t="shared" ref="C102:S102" si="48">C36-C69</f>
        <v>0</v>
      </c>
      <c r="D102" s="233">
        <f t="shared" si="48"/>
        <v>0</v>
      </c>
      <c r="E102" s="233">
        <f t="shared" si="48"/>
        <v>0</v>
      </c>
      <c r="F102" s="233">
        <f t="shared" si="48"/>
        <v>0</v>
      </c>
      <c r="G102" s="233">
        <f t="shared" si="48"/>
        <v>0</v>
      </c>
      <c r="H102" s="233">
        <f t="shared" si="48"/>
        <v>0</v>
      </c>
      <c r="I102" s="233">
        <f t="shared" si="48"/>
        <v>0</v>
      </c>
      <c r="J102" s="233">
        <f t="shared" si="48"/>
        <v>0</v>
      </c>
      <c r="K102" s="233">
        <f t="shared" si="48"/>
        <v>0</v>
      </c>
      <c r="L102" s="233">
        <f t="shared" si="48"/>
        <v>0</v>
      </c>
      <c r="M102" s="233">
        <f t="shared" si="48"/>
        <v>0</v>
      </c>
      <c r="N102" s="233">
        <f t="shared" si="48"/>
        <v>0</v>
      </c>
      <c r="O102" s="233">
        <f t="shared" si="48"/>
        <v>0</v>
      </c>
      <c r="P102" s="233">
        <f t="shared" si="48"/>
        <v>0</v>
      </c>
      <c r="Q102" s="233">
        <f t="shared" si="48"/>
        <v>0</v>
      </c>
      <c r="R102" s="233">
        <f t="shared" si="48"/>
        <v>0</v>
      </c>
      <c r="S102" s="233">
        <f t="shared" si="48"/>
        <v>0</v>
      </c>
      <c r="T102" s="84"/>
      <c r="U102" s="229"/>
      <c r="V102" s="229">
        <f t="shared" si="22"/>
        <v>28</v>
      </c>
      <c r="W102" s="229"/>
      <c r="X102" s="84"/>
      <c r="Y102" s="84"/>
      <c r="Z102" s="84"/>
      <c r="AA102" s="84"/>
      <c r="AB102" s="84"/>
      <c r="AC102" s="84"/>
      <c r="AD102" s="84"/>
      <c r="AE102" s="84"/>
      <c r="AF102" s="84"/>
      <c r="AG102" s="84"/>
      <c r="AH102" s="84"/>
      <c r="AI102" s="84"/>
      <c r="AJ102" s="84"/>
      <c r="AK102" s="84"/>
    </row>
    <row r="103" spans="1:37" s="2" customFormat="1" x14ac:dyDescent="0.3">
      <c r="A103" s="817"/>
      <c r="B103" s="233" t="str">
        <f t="shared" si="47"/>
        <v>Intitulé libre 3</v>
      </c>
      <c r="C103" s="233">
        <f t="shared" ref="C103:S103" si="49">C37-C70</f>
        <v>0</v>
      </c>
      <c r="D103" s="233">
        <f t="shared" si="49"/>
        <v>0</v>
      </c>
      <c r="E103" s="233">
        <f t="shared" si="49"/>
        <v>0</v>
      </c>
      <c r="F103" s="233">
        <f t="shared" si="49"/>
        <v>0</v>
      </c>
      <c r="G103" s="233">
        <f t="shared" si="49"/>
        <v>0</v>
      </c>
      <c r="H103" s="233">
        <f t="shared" si="49"/>
        <v>0</v>
      </c>
      <c r="I103" s="233">
        <f t="shared" si="49"/>
        <v>0</v>
      </c>
      <c r="J103" s="233">
        <f t="shared" si="49"/>
        <v>0</v>
      </c>
      <c r="K103" s="233">
        <f t="shared" si="49"/>
        <v>0</v>
      </c>
      <c r="L103" s="233">
        <f t="shared" si="49"/>
        <v>0</v>
      </c>
      <c r="M103" s="233">
        <f t="shared" si="49"/>
        <v>0</v>
      </c>
      <c r="N103" s="233">
        <f t="shared" si="49"/>
        <v>0</v>
      </c>
      <c r="O103" s="233">
        <f t="shared" si="49"/>
        <v>0</v>
      </c>
      <c r="P103" s="233">
        <f t="shared" si="49"/>
        <v>0</v>
      </c>
      <c r="Q103" s="233">
        <f t="shared" si="49"/>
        <v>0</v>
      </c>
      <c r="R103" s="233">
        <f t="shared" si="49"/>
        <v>0</v>
      </c>
      <c r="S103" s="233">
        <f t="shared" si="49"/>
        <v>0</v>
      </c>
      <c r="T103" s="84"/>
      <c r="U103" s="229"/>
      <c r="V103" s="229">
        <f t="shared" si="22"/>
        <v>29</v>
      </c>
      <c r="W103" s="229"/>
      <c r="X103" s="84"/>
      <c r="Y103" s="84"/>
      <c r="Z103" s="84"/>
      <c r="AA103" s="84"/>
      <c r="AB103" s="84"/>
      <c r="AC103" s="84"/>
      <c r="AD103" s="84"/>
      <c r="AE103" s="84"/>
      <c r="AF103" s="84"/>
      <c r="AG103" s="84"/>
      <c r="AH103" s="84"/>
      <c r="AI103" s="84"/>
      <c r="AJ103" s="84"/>
      <c r="AK103" s="84"/>
    </row>
    <row r="104" spans="1:37" s="2" customFormat="1" x14ac:dyDescent="0.3">
      <c r="A104" s="817"/>
      <c r="B104" s="233" t="str">
        <f t="shared" si="47"/>
        <v>Intitulé libre 4</v>
      </c>
      <c r="C104" s="233">
        <f t="shared" ref="C104:S104" si="50">C38-C71</f>
        <v>0</v>
      </c>
      <c r="D104" s="233">
        <f t="shared" si="50"/>
        <v>0</v>
      </c>
      <c r="E104" s="233">
        <f t="shared" si="50"/>
        <v>0</v>
      </c>
      <c r="F104" s="233">
        <f t="shared" si="50"/>
        <v>0</v>
      </c>
      <c r="G104" s="233">
        <f t="shared" si="50"/>
        <v>0</v>
      </c>
      <c r="H104" s="233">
        <f t="shared" si="50"/>
        <v>0</v>
      </c>
      <c r="I104" s="233">
        <f t="shared" si="50"/>
        <v>0</v>
      </c>
      <c r="J104" s="233">
        <f t="shared" si="50"/>
        <v>0</v>
      </c>
      <c r="K104" s="233">
        <f t="shared" si="50"/>
        <v>0</v>
      </c>
      <c r="L104" s="233">
        <f t="shared" si="50"/>
        <v>0</v>
      </c>
      <c r="M104" s="233">
        <f t="shared" si="50"/>
        <v>0</v>
      </c>
      <c r="N104" s="233">
        <f t="shared" si="50"/>
        <v>0</v>
      </c>
      <c r="O104" s="233">
        <f t="shared" si="50"/>
        <v>0</v>
      </c>
      <c r="P104" s="233">
        <f t="shared" si="50"/>
        <v>0</v>
      </c>
      <c r="Q104" s="233">
        <f t="shared" si="50"/>
        <v>0</v>
      </c>
      <c r="R104" s="233">
        <f t="shared" si="50"/>
        <v>0</v>
      </c>
      <c r="S104" s="233">
        <f t="shared" si="50"/>
        <v>0</v>
      </c>
      <c r="T104" s="84"/>
      <c r="U104" s="229"/>
      <c r="V104" s="229">
        <f t="shared" si="22"/>
        <v>30</v>
      </c>
      <c r="W104" s="229"/>
      <c r="X104" s="84"/>
      <c r="Y104" s="84"/>
      <c r="Z104" s="84"/>
      <c r="AA104" s="84"/>
      <c r="AB104" s="84"/>
      <c r="AC104" s="84"/>
      <c r="AD104" s="84"/>
      <c r="AE104" s="84"/>
      <c r="AF104" s="84"/>
      <c r="AG104" s="84"/>
      <c r="AH104" s="84"/>
      <c r="AI104" s="84"/>
      <c r="AJ104" s="84"/>
      <c r="AK104" s="84"/>
    </row>
    <row r="105" spans="1:37" s="2" customFormat="1" x14ac:dyDescent="0.3">
      <c r="A105" s="817"/>
      <c r="B105" s="233" t="str">
        <f t="shared" si="47"/>
        <v>Intitulé libre 5</v>
      </c>
      <c r="C105" s="233">
        <f t="shared" ref="C105:S105" si="51">C39-C72</f>
        <v>0</v>
      </c>
      <c r="D105" s="233">
        <f t="shared" si="51"/>
        <v>0</v>
      </c>
      <c r="E105" s="233">
        <f t="shared" si="51"/>
        <v>0</v>
      </c>
      <c r="F105" s="233">
        <f t="shared" si="51"/>
        <v>0</v>
      </c>
      <c r="G105" s="233">
        <f t="shared" si="51"/>
        <v>0</v>
      </c>
      <c r="H105" s="233">
        <f t="shared" si="51"/>
        <v>0</v>
      </c>
      <c r="I105" s="233">
        <f t="shared" si="51"/>
        <v>0</v>
      </c>
      <c r="J105" s="233">
        <f t="shared" si="51"/>
        <v>0</v>
      </c>
      <c r="K105" s="233">
        <f t="shared" si="51"/>
        <v>0</v>
      </c>
      <c r="L105" s="233">
        <f t="shared" si="51"/>
        <v>0</v>
      </c>
      <c r="M105" s="233">
        <f t="shared" si="51"/>
        <v>0</v>
      </c>
      <c r="N105" s="233">
        <f t="shared" si="51"/>
        <v>0</v>
      </c>
      <c r="O105" s="233">
        <f t="shared" si="51"/>
        <v>0</v>
      </c>
      <c r="P105" s="233">
        <f t="shared" si="51"/>
        <v>0</v>
      </c>
      <c r="Q105" s="233">
        <f t="shared" si="51"/>
        <v>0</v>
      </c>
      <c r="R105" s="233">
        <f t="shared" si="51"/>
        <v>0</v>
      </c>
      <c r="S105" s="233">
        <f t="shared" si="51"/>
        <v>0</v>
      </c>
      <c r="T105" s="84"/>
      <c r="U105" s="229"/>
      <c r="V105" s="229">
        <f t="shared" si="22"/>
        <v>31</v>
      </c>
      <c r="W105" s="229"/>
      <c r="X105" s="84"/>
      <c r="Y105" s="84"/>
      <c r="Z105" s="84"/>
      <c r="AA105" s="84"/>
      <c r="AB105" s="84"/>
      <c r="AC105" s="84"/>
      <c r="AD105" s="84"/>
      <c r="AE105" s="84"/>
      <c r="AF105" s="84"/>
      <c r="AG105" s="84"/>
      <c r="AH105" s="84"/>
      <c r="AI105" s="84"/>
      <c r="AJ105" s="84"/>
      <c r="AK105" s="84"/>
    </row>
    <row r="106" spans="1:37" s="2" customFormat="1" ht="14.25" thickBot="1" x14ac:dyDescent="0.35">
      <c r="A106" s="817"/>
      <c r="B106" s="230" t="s">
        <v>61</v>
      </c>
      <c r="C106" s="231">
        <f>SUM(C94:C105)</f>
        <v>0</v>
      </c>
      <c r="D106" s="231">
        <f t="shared" ref="D106:S106" si="52">SUM(D94:D105)</f>
        <v>0</v>
      </c>
      <c r="E106" s="231">
        <f t="shared" si="52"/>
        <v>0</v>
      </c>
      <c r="F106" s="231">
        <f t="shared" si="52"/>
        <v>0</v>
      </c>
      <c r="G106" s="231">
        <f t="shared" si="52"/>
        <v>0</v>
      </c>
      <c r="H106" s="231">
        <f t="shared" si="52"/>
        <v>0</v>
      </c>
      <c r="I106" s="231">
        <f t="shared" si="52"/>
        <v>0</v>
      </c>
      <c r="J106" s="231">
        <f t="shared" si="52"/>
        <v>0</v>
      </c>
      <c r="K106" s="231">
        <f t="shared" si="52"/>
        <v>0</v>
      </c>
      <c r="L106" s="231">
        <f t="shared" si="52"/>
        <v>0</v>
      </c>
      <c r="M106" s="231">
        <f t="shared" si="52"/>
        <v>0</v>
      </c>
      <c r="N106" s="231">
        <f t="shared" si="52"/>
        <v>0</v>
      </c>
      <c r="O106" s="231">
        <f t="shared" si="52"/>
        <v>0</v>
      </c>
      <c r="P106" s="231">
        <f t="shared" si="52"/>
        <v>0</v>
      </c>
      <c r="Q106" s="231">
        <f t="shared" si="52"/>
        <v>0</v>
      </c>
      <c r="R106" s="231">
        <f t="shared" si="52"/>
        <v>0</v>
      </c>
      <c r="S106" s="231">
        <f t="shared" si="52"/>
        <v>0</v>
      </c>
      <c r="T106" s="84"/>
      <c r="U106" s="229" t="str">
        <f>RIGHT(A75,4)&amp;"hors reseau"</f>
        <v>2025hors reseau</v>
      </c>
      <c r="V106" s="229">
        <f t="shared" si="22"/>
        <v>32</v>
      </c>
      <c r="W106" s="229"/>
      <c r="X106" s="84"/>
      <c r="Y106" s="84"/>
      <c r="Z106" s="84"/>
      <c r="AA106" s="84"/>
      <c r="AB106" s="84"/>
      <c r="AC106" s="84"/>
      <c r="AD106" s="84"/>
      <c r="AE106" s="84"/>
      <c r="AF106" s="84"/>
      <c r="AG106" s="84"/>
      <c r="AH106" s="84"/>
      <c r="AI106" s="84"/>
      <c r="AJ106" s="84"/>
      <c r="AK106" s="84"/>
    </row>
  </sheetData>
  <mergeCells count="8">
    <mergeCell ref="A75:A106"/>
    <mergeCell ref="M6:P6"/>
    <mergeCell ref="Q6:S6"/>
    <mergeCell ref="F6:I6"/>
    <mergeCell ref="A9:A40"/>
    <mergeCell ref="A42:A73"/>
    <mergeCell ref="C6:E6"/>
    <mergeCell ref="J6:L6"/>
  </mergeCells>
  <hyperlinks>
    <hyperlink ref="A1" location="TAB00!A1" display="Retour page de garde" xr:uid="{00000000-0004-0000-2100-000000000000}"/>
  </hyperlinks>
  <pageMargins left="0.7" right="0.7" top="0.75" bottom="0.75" header="0.3" footer="0.3"/>
  <pageSetup paperSize="8" scale="50" orientation="landscape" verticalDpi="300" r:id="rId1"/>
  <rowBreaks count="1" manualBreakCount="1">
    <brk id="74" max="18"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F0496-9964-49F7-B25F-E71013B50562}">
  <sheetPr published="0"/>
  <dimension ref="A1:T108"/>
  <sheetViews>
    <sheetView showGridLines="0" zoomScaleNormal="100" workbookViewId="0">
      <selection activeCell="Q99" sqref="Q99"/>
    </sheetView>
  </sheetViews>
  <sheetFormatPr baseColWidth="10" defaultRowHeight="13.5" x14ac:dyDescent="0.3"/>
  <cols>
    <col min="1" max="1" width="40.6640625" customWidth="1"/>
    <col min="2" max="3" width="15.83203125" customWidth="1"/>
    <col min="10" max="10" width="32.6640625" bestFit="1" customWidth="1"/>
  </cols>
  <sheetData>
    <row r="1" spans="1:20" s="11" customFormat="1" ht="15" x14ac:dyDescent="0.3">
      <c r="A1" s="310" t="s">
        <v>33</v>
      </c>
    </row>
    <row r="2" spans="1:20" s="11" customFormat="1" ht="15" x14ac:dyDescent="0.3">
      <c r="A2" s="310"/>
      <c r="C2" s="497"/>
      <c r="D2" s="497"/>
      <c r="E2" s="497"/>
      <c r="F2" s="497"/>
      <c r="G2" s="497"/>
      <c r="H2" s="497"/>
      <c r="I2" s="497"/>
      <c r="J2" s="497"/>
      <c r="K2" s="497"/>
      <c r="L2" s="497"/>
      <c r="M2" s="497"/>
      <c r="N2" s="497"/>
      <c r="O2" s="497"/>
      <c r="P2" s="497"/>
      <c r="Q2" s="497"/>
      <c r="R2" s="497"/>
      <c r="S2" s="497"/>
      <c r="T2" s="497"/>
    </row>
    <row r="3" spans="1:20" s="500" customFormat="1" ht="21" x14ac:dyDescent="0.35">
      <c r="A3" s="204" t="str">
        <f>TAB00!B98&amp;" : "&amp;TAB00!C98</f>
        <v xml:space="preserve">TAB7.1.1 : Variation de la Base d'Actifs Régulés </v>
      </c>
      <c r="B3" s="498"/>
      <c r="C3" s="498"/>
      <c r="D3" s="498"/>
      <c r="E3" s="498"/>
      <c r="F3" s="498"/>
      <c r="G3" s="498"/>
      <c r="H3" s="498"/>
      <c r="I3" s="498"/>
      <c r="J3" s="498"/>
      <c r="K3" s="498"/>
      <c r="L3" s="498"/>
      <c r="M3" s="498"/>
      <c r="N3" s="498"/>
      <c r="O3" s="498"/>
      <c r="P3" s="11"/>
      <c r="Q3" s="11"/>
      <c r="R3" s="11"/>
      <c r="S3" s="11"/>
      <c r="T3" s="499"/>
    </row>
    <row r="4" spans="1:20" s="11" customFormat="1" ht="15" x14ac:dyDescent="0.3">
      <c r="A4" s="310"/>
      <c r="C4" s="497"/>
      <c r="D4" s="497"/>
      <c r="E4" s="497"/>
      <c r="F4" s="497"/>
      <c r="G4" s="497"/>
      <c r="H4" s="497"/>
      <c r="I4" s="497"/>
      <c r="J4" s="497"/>
      <c r="K4" s="497"/>
      <c r="L4" s="497"/>
      <c r="M4" s="497"/>
      <c r="N4" s="497"/>
      <c r="O4" s="497"/>
      <c r="P4" s="497"/>
      <c r="Q4" s="497"/>
      <c r="R4" s="497"/>
      <c r="S4" s="497"/>
      <c r="T4" s="497"/>
    </row>
    <row r="5" spans="1:20" s="11" customFormat="1" ht="15" x14ac:dyDescent="0.3">
      <c r="A5" s="501" t="s">
        <v>774</v>
      </c>
      <c r="B5" s="502"/>
      <c r="C5" s="503"/>
      <c r="D5" s="503"/>
      <c r="E5" s="504"/>
      <c r="F5" s="504"/>
      <c r="G5" s="504"/>
      <c r="H5" s="504"/>
      <c r="I5" s="504"/>
      <c r="J5" s="504"/>
      <c r="K5" s="504"/>
      <c r="L5" s="504"/>
      <c r="M5" s="504"/>
      <c r="N5" s="504"/>
      <c r="O5" s="504"/>
      <c r="P5" s="497"/>
      <c r="Q5" s="497"/>
      <c r="R5" s="497"/>
      <c r="S5" s="497"/>
      <c r="T5" s="497"/>
    </row>
    <row r="6" spans="1:20" s="11" customFormat="1" ht="15" x14ac:dyDescent="0.3">
      <c r="A6" s="310"/>
      <c r="C6" s="497"/>
      <c r="D6" s="497"/>
      <c r="E6" s="497"/>
      <c r="F6" s="497"/>
      <c r="G6" s="497"/>
      <c r="H6" s="497"/>
      <c r="I6" s="497"/>
      <c r="J6" s="497"/>
      <c r="K6" s="497"/>
      <c r="L6" s="497"/>
      <c r="M6" s="497"/>
      <c r="N6" s="497"/>
      <c r="O6" s="497"/>
      <c r="P6" s="497"/>
      <c r="Q6" s="497"/>
      <c r="R6" s="497"/>
      <c r="S6" s="497"/>
      <c r="T6" s="497"/>
    </row>
    <row r="7" spans="1:20" s="11" customFormat="1" x14ac:dyDescent="0.3">
      <c r="B7" s="505" t="s">
        <v>775</v>
      </c>
      <c r="C7" s="505" t="s">
        <v>776</v>
      </c>
      <c r="D7" s="505" t="s">
        <v>777</v>
      </c>
      <c r="E7" s="497"/>
      <c r="F7" s="497"/>
      <c r="G7" s="497"/>
      <c r="H7" s="497"/>
      <c r="I7" s="497"/>
      <c r="K7" s="505" t="s">
        <v>775</v>
      </c>
      <c r="L7" s="505" t="s">
        <v>776</v>
      </c>
      <c r="M7" s="505" t="s">
        <v>777</v>
      </c>
      <c r="N7" s="497"/>
      <c r="O7" s="497"/>
      <c r="P7" s="497"/>
      <c r="Q7" s="497"/>
      <c r="R7" s="497"/>
      <c r="S7" s="497"/>
      <c r="T7" s="497"/>
    </row>
    <row r="8" spans="1:20" s="11" customFormat="1" x14ac:dyDescent="0.3">
      <c r="A8" s="506" t="s">
        <v>778</v>
      </c>
      <c r="B8" s="507">
        <f>+'TAB7'!F62</f>
        <v>0</v>
      </c>
      <c r="C8" s="507">
        <f>+'TAB7'!G62</f>
        <v>0</v>
      </c>
      <c r="D8" s="507">
        <f>C8-B8</f>
        <v>0</v>
      </c>
      <c r="E8" s="497"/>
      <c r="F8" s="497"/>
      <c r="G8" s="497"/>
      <c r="H8" s="497"/>
      <c r="I8" s="497"/>
      <c r="J8" s="506" t="s">
        <v>779</v>
      </c>
      <c r="K8" s="507">
        <f>+'TAB7'!F15+'TAB7'!F16</f>
        <v>0</v>
      </c>
      <c r="L8" s="507">
        <f>'TAB7'!G15+'TAB7'!G16</f>
        <v>0</v>
      </c>
      <c r="M8" s="507">
        <f t="shared" ref="M8:M13" si="0">L8-K8</f>
        <v>0</v>
      </c>
      <c r="N8" s="497"/>
      <c r="O8" s="497"/>
      <c r="P8" s="497"/>
      <c r="Q8" s="497"/>
      <c r="R8" s="497"/>
      <c r="S8" s="497"/>
      <c r="T8" s="497"/>
    </row>
    <row r="9" spans="1:20" s="11" customFormat="1" x14ac:dyDescent="0.3">
      <c r="A9" s="508" t="s">
        <v>780</v>
      </c>
      <c r="B9" s="509">
        <f>+'TAB7'!F18</f>
        <v>0</v>
      </c>
      <c r="C9" s="509">
        <f>+'TAB7'!G17+'TAB7'!G18</f>
        <v>0</v>
      </c>
      <c r="D9" s="509">
        <f>C9-B9</f>
        <v>0</v>
      </c>
      <c r="E9" s="497"/>
      <c r="F9" s="497"/>
      <c r="G9" s="497"/>
      <c r="H9" s="497"/>
      <c r="I9" s="497"/>
      <c r="J9" s="508" t="s">
        <v>781</v>
      </c>
      <c r="K9" s="509">
        <f>+'TAB7'!F23+'TAB7'!F24</f>
        <v>0</v>
      </c>
      <c r="L9" s="509">
        <f>+'TAB7'!G23+'TAB7'!G24</f>
        <v>0</v>
      </c>
      <c r="M9" s="509">
        <f t="shared" si="0"/>
        <v>0</v>
      </c>
      <c r="N9" s="497"/>
      <c r="O9" s="497"/>
      <c r="P9" s="497"/>
      <c r="Q9" s="497"/>
      <c r="R9" s="497"/>
      <c r="S9" s="497"/>
      <c r="T9" s="497"/>
    </row>
    <row r="10" spans="1:20" s="11" customFormat="1" x14ac:dyDescent="0.3">
      <c r="A10" s="508" t="s">
        <v>782</v>
      </c>
      <c r="B10" s="509">
        <f>+'TAB7'!F42</f>
        <v>0</v>
      </c>
      <c r="C10" s="509">
        <f>+'TAB7'!G41+'TAB7'!G42</f>
        <v>0</v>
      </c>
      <c r="D10" s="509">
        <f t="shared" ref="D10:D15" si="1">C10-B10</f>
        <v>0</v>
      </c>
      <c r="E10" s="497"/>
      <c r="F10" s="497"/>
      <c r="G10" s="497"/>
      <c r="H10" s="497"/>
      <c r="I10" s="497"/>
      <c r="J10" s="508" t="s">
        <v>783</v>
      </c>
      <c r="K10" s="509">
        <f>+'TAB7'!F47+'TAB7'!F48</f>
        <v>0</v>
      </c>
      <c r="L10" s="509">
        <f>+'TAB7'!G47+'TAB7'!G48</f>
        <v>0</v>
      </c>
      <c r="M10" s="509">
        <f t="shared" si="0"/>
        <v>0</v>
      </c>
      <c r="N10" s="497"/>
      <c r="O10" s="497"/>
      <c r="P10" s="497"/>
      <c r="Q10" s="497"/>
      <c r="R10" s="497"/>
      <c r="S10" s="497"/>
      <c r="T10" s="497"/>
    </row>
    <row r="11" spans="1:20" s="11" customFormat="1" x14ac:dyDescent="0.3">
      <c r="A11" s="508" t="s">
        <v>784</v>
      </c>
      <c r="B11" s="509">
        <f>+'TAB7'!F67</f>
        <v>0</v>
      </c>
      <c r="C11" s="509">
        <f>+'TAB7'!G67</f>
        <v>0</v>
      </c>
      <c r="D11" s="509">
        <f t="shared" si="1"/>
        <v>0</v>
      </c>
      <c r="E11" s="497"/>
      <c r="F11" s="497"/>
      <c r="G11" s="497"/>
      <c r="H11" s="497"/>
      <c r="I11" s="497"/>
      <c r="J11" s="508" t="s">
        <v>785</v>
      </c>
      <c r="K11" s="509">
        <f>+'TAB7'!F76+'TAB7'!F77</f>
        <v>0</v>
      </c>
      <c r="L11" s="509">
        <f>+'TAB7'!G76+'TAB7'!G77</f>
        <v>0</v>
      </c>
      <c r="M11" s="509">
        <f t="shared" si="0"/>
        <v>0</v>
      </c>
      <c r="N11" s="497"/>
      <c r="O11" s="497"/>
      <c r="P11" s="497"/>
      <c r="Q11" s="497"/>
      <c r="R11" s="497"/>
      <c r="S11" s="497"/>
      <c r="T11" s="497"/>
    </row>
    <row r="12" spans="1:20" s="11" customFormat="1" x14ac:dyDescent="0.3">
      <c r="A12" s="508" t="s">
        <v>781</v>
      </c>
      <c r="B12" s="509">
        <f>+'TAB7'!F21</f>
        <v>0</v>
      </c>
      <c r="C12" s="509">
        <f>+'TAB7'!G21</f>
        <v>0</v>
      </c>
      <c r="D12" s="509">
        <f t="shared" si="1"/>
        <v>0</v>
      </c>
      <c r="E12" s="497"/>
      <c r="F12" s="497"/>
      <c r="G12" s="497"/>
      <c r="H12" s="497"/>
      <c r="I12" s="497"/>
      <c r="J12" s="506" t="s">
        <v>786</v>
      </c>
      <c r="K12" s="507">
        <f>SUM(K8:K11)</f>
        <v>0</v>
      </c>
      <c r="L12" s="507">
        <f>SUM(L8:L11)</f>
        <v>0</v>
      </c>
      <c r="M12" s="507">
        <f t="shared" si="0"/>
        <v>0</v>
      </c>
      <c r="N12" s="497"/>
      <c r="O12" s="497"/>
      <c r="P12" s="497"/>
      <c r="Q12" s="497"/>
      <c r="R12" s="497"/>
      <c r="S12" s="497"/>
      <c r="T12" s="497"/>
    </row>
    <row r="13" spans="1:20" s="11" customFormat="1" x14ac:dyDescent="0.3">
      <c r="A13" s="508" t="s">
        <v>783</v>
      </c>
      <c r="B13" s="509">
        <f>+'TAB7'!F45</f>
        <v>0</v>
      </c>
      <c r="C13" s="509">
        <f>+'TAB7'!G45</f>
        <v>0</v>
      </c>
      <c r="D13" s="509">
        <f t="shared" si="1"/>
        <v>0</v>
      </c>
      <c r="E13" s="497"/>
      <c r="F13" s="497"/>
      <c r="G13" s="497"/>
      <c r="H13" s="497"/>
      <c r="I13" s="497"/>
      <c r="J13" s="506" t="s">
        <v>787</v>
      </c>
      <c r="K13" s="507">
        <f>(K12+K8)/2</f>
        <v>0</v>
      </c>
      <c r="L13" s="507">
        <f>(L12+L8)/2</f>
        <v>0</v>
      </c>
      <c r="M13" s="507">
        <f t="shared" si="0"/>
        <v>0</v>
      </c>
      <c r="N13" s="497"/>
      <c r="O13" s="497"/>
      <c r="P13" s="497"/>
      <c r="Q13" s="497"/>
      <c r="R13" s="497"/>
      <c r="S13" s="497"/>
      <c r="T13" s="497"/>
    </row>
    <row r="14" spans="1:20" s="11" customFormat="1" x14ac:dyDescent="0.3">
      <c r="A14" s="508" t="s">
        <v>785</v>
      </c>
      <c r="B14" s="509">
        <f>+'TAB7'!F75</f>
        <v>0</v>
      </c>
      <c r="C14" s="509">
        <f>+'TAB7'!G74+'TAB7'!G75</f>
        <v>0</v>
      </c>
      <c r="D14" s="509">
        <f t="shared" si="1"/>
        <v>0</v>
      </c>
      <c r="E14" s="497"/>
      <c r="F14" s="497"/>
      <c r="G14" s="497"/>
      <c r="H14" s="497"/>
      <c r="I14" s="497"/>
      <c r="J14" s="455" t="s">
        <v>748</v>
      </c>
      <c r="K14" s="497">
        <f>+K12-'TAB7'!F81</f>
        <v>0</v>
      </c>
      <c r="L14" s="497">
        <f>+L12-'TAB7'!G81</f>
        <v>0</v>
      </c>
      <c r="N14" s="497"/>
      <c r="O14" s="497"/>
      <c r="P14" s="497"/>
      <c r="Q14" s="497"/>
      <c r="R14" s="497"/>
      <c r="S14" s="497"/>
      <c r="T14" s="497"/>
    </row>
    <row r="15" spans="1:20" s="11" customFormat="1" x14ac:dyDescent="0.3">
      <c r="A15" s="506" t="s">
        <v>788</v>
      </c>
      <c r="B15" s="507">
        <f>SUM(B8:B14)</f>
        <v>0</v>
      </c>
      <c r="C15" s="507">
        <f>SUM(C8:C14)</f>
        <v>0</v>
      </c>
      <c r="D15" s="507">
        <f t="shared" si="1"/>
        <v>0</v>
      </c>
      <c r="E15" s="497"/>
      <c r="F15" s="497"/>
      <c r="G15" s="497"/>
      <c r="H15" s="497"/>
      <c r="I15" s="497"/>
      <c r="N15" s="497"/>
      <c r="O15" s="497"/>
      <c r="P15" s="497"/>
      <c r="Q15" s="497"/>
      <c r="R15" s="497"/>
      <c r="S15" s="497"/>
      <c r="T15" s="497"/>
    </row>
    <row r="16" spans="1:20" s="11" customFormat="1" x14ac:dyDescent="0.3">
      <c r="A16" s="506" t="s">
        <v>789</v>
      </c>
      <c r="B16" s="507">
        <f>(B15+B8)/2</f>
        <v>0</v>
      </c>
      <c r="C16" s="507">
        <f>(C15+C8)/2</f>
        <v>0</v>
      </c>
      <c r="D16" s="507">
        <f>C16-B16</f>
        <v>0</v>
      </c>
      <c r="E16" s="497"/>
      <c r="F16" s="497"/>
      <c r="G16" s="497"/>
      <c r="H16" s="497"/>
      <c r="I16" s="497"/>
      <c r="N16" s="497"/>
      <c r="O16" s="497"/>
      <c r="P16" s="497"/>
      <c r="Q16" s="497"/>
      <c r="R16" s="497"/>
      <c r="S16" s="497"/>
      <c r="T16" s="497"/>
    </row>
    <row r="17" spans="1:20" s="11" customFormat="1" x14ac:dyDescent="0.3">
      <c r="A17" s="455" t="s">
        <v>748</v>
      </c>
      <c r="B17" s="497">
        <f>+B15-'TAB7'!F79</f>
        <v>0</v>
      </c>
      <c r="C17" s="497">
        <f>+C15-'TAB7'!G79</f>
        <v>0</v>
      </c>
      <c r="D17" s="497"/>
      <c r="E17" s="497"/>
      <c r="F17" s="497"/>
      <c r="G17" s="497"/>
      <c r="H17" s="497"/>
      <c r="I17" s="497"/>
      <c r="J17" s="455"/>
      <c r="K17" s="497"/>
      <c r="L17" s="497"/>
      <c r="M17" s="497"/>
      <c r="N17" s="497"/>
      <c r="O17" s="497"/>
      <c r="P17" s="497"/>
      <c r="Q17" s="497"/>
      <c r="R17" s="497"/>
      <c r="S17" s="497"/>
      <c r="T17" s="497"/>
    </row>
    <row r="18" spans="1:20" s="11" customFormat="1" x14ac:dyDescent="0.3">
      <c r="A18" s="455"/>
      <c r="B18" s="497"/>
      <c r="C18" s="497"/>
      <c r="D18" s="497"/>
      <c r="E18" s="497"/>
      <c r="F18" s="497"/>
      <c r="G18" s="497"/>
      <c r="H18" s="497"/>
      <c r="I18" s="497"/>
      <c r="J18" s="455"/>
      <c r="K18" s="497"/>
      <c r="L18" s="497"/>
      <c r="M18" s="497"/>
      <c r="N18" s="497"/>
      <c r="O18" s="497"/>
      <c r="P18" s="497"/>
      <c r="Q18" s="497"/>
      <c r="R18" s="497"/>
      <c r="S18" s="497"/>
      <c r="T18" s="497"/>
    </row>
    <row r="19" spans="1:20" s="11" customFormat="1" ht="15" x14ac:dyDescent="0.3">
      <c r="A19" s="501" t="s">
        <v>790</v>
      </c>
      <c r="B19" s="502"/>
      <c r="C19" s="503"/>
      <c r="D19" s="503"/>
      <c r="E19" s="504"/>
      <c r="F19" s="504"/>
      <c r="G19" s="504"/>
      <c r="H19" s="504"/>
      <c r="I19" s="504"/>
      <c r="J19" s="504"/>
      <c r="K19" s="504"/>
      <c r="L19" s="504"/>
      <c r="M19" s="504"/>
      <c r="N19" s="504"/>
      <c r="O19" s="504"/>
      <c r="P19" s="497"/>
      <c r="Q19" s="497"/>
      <c r="R19" s="497"/>
      <c r="S19" s="497"/>
      <c r="T19" s="497"/>
    </row>
    <row r="20" spans="1:20" s="11" customFormat="1" ht="15" x14ac:dyDescent="0.3">
      <c r="A20" s="310"/>
      <c r="C20" s="497"/>
      <c r="D20" s="497"/>
      <c r="E20" s="497"/>
      <c r="F20" s="497"/>
      <c r="G20" s="497"/>
      <c r="H20" s="497"/>
      <c r="I20" s="497"/>
      <c r="J20" s="497"/>
      <c r="K20" s="497"/>
      <c r="L20" s="497"/>
      <c r="M20" s="497"/>
      <c r="N20" s="497"/>
      <c r="O20" s="497"/>
      <c r="P20" s="497"/>
      <c r="Q20" s="497"/>
      <c r="R20" s="497"/>
      <c r="S20" s="497"/>
      <c r="T20" s="497"/>
    </row>
    <row r="21" spans="1:20" s="11" customFormat="1" x14ac:dyDescent="0.3">
      <c r="A21" s="187" t="s">
        <v>791</v>
      </c>
      <c r="B21" s="497">
        <f>+'TAB7'!E78</f>
        <v>0</v>
      </c>
      <c r="C21" s="497"/>
      <c r="D21" s="497"/>
      <c r="E21" s="497"/>
      <c r="F21" s="497"/>
      <c r="G21" s="497"/>
      <c r="H21" s="497"/>
      <c r="I21" s="497"/>
      <c r="J21" s="187" t="s">
        <v>792</v>
      </c>
      <c r="K21" s="497">
        <f>+'TAB7'!F78</f>
        <v>0</v>
      </c>
      <c r="L21" s="497"/>
      <c r="M21" s="497"/>
      <c r="N21" s="497"/>
      <c r="O21" s="497"/>
      <c r="P21" s="497"/>
      <c r="Q21" s="497"/>
      <c r="R21" s="497"/>
      <c r="S21" s="497"/>
      <c r="T21" s="497"/>
    </row>
    <row r="22" spans="1:20" x14ac:dyDescent="0.3">
      <c r="A22" s="199" t="s">
        <v>780</v>
      </c>
      <c r="B22" s="474">
        <f>'TAB7'!G17+'TAB7'!G18</f>
        <v>0</v>
      </c>
      <c r="J22" s="199" t="s">
        <v>793</v>
      </c>
      <c r="K22" s="474">
        <f>-'TAB7'!H61</f>
        <v>0</v>
      </c>
    </row>
    <row r="23" spans="1:20" x14ac:dyDescent="0.3">
      <c r="A23" s="199" t="s">
        <v>794</v>
      </c>
      <c r="B23" s="474">
        <f>'TAB7'!G21</f>
        <v>0</v>
      </c>
      <c r="J23" s="199" t="s">
        <v>795</v>
      </c>
      <c r="K23" s="474">
        <f>-'TAB7'!H17-'TAB7'!H18</f>
        <v>0</v>
      </c>
    </row>
    <row r="24" spans="1:20" x14ac:dyDescent="0.3">
      <c r="A24" s="199" t="s">
        <v>796</v>
      </c>
      <c r="B24" s="474">
        <f>'TAB7'!G41+'TAB7'!G42</f>
        <v>0</v>
      </c>
      <c r="J24" s="199" t="s">
        <v>797</v>
      </c>
      <c r="K24" s="474">
        <f>-'TAB7'!H21</f>
        <v>0</v>
      </c>
    </row>
    <row r="25" spans="1:20" x14ac:dyDescent="0.3">
      <c r="A25" s="199" t="s">
        <v>798</v>
      </c>
      <c r="B25" s="474">
        <f>'TAB7'!G45</f>
        <v>0</v>
      </c>
      <c r="J25" s="199" t="s">
        <v>799</v>
      </c>
      <c r="K25" s="474">
        <f>-'TAB7'!H41-'TAB7'!H42</f>
        <v>0</v>
      </c>
    </row>
    <row r="26" spans="1:20" x14ac:dyDescent="0.3">
      <c r="A26" s="199" t="s">
        <v>800</v>
      </c>
      <c r="B26" s="474">
        <f>'TAB7'!G43+'TAB7'!G19</f>
        <v>0</v>
      </c>
      <c r="J26" s="199" t="s">
        <v>801</v>
      </c>
      <c r="K26" s="474">
        <f>-'TAB7'!H45</f>
        <v>0</v>
      </c>
    </row>
    <row r="27" spans="1:20" x14ac:dyDescent="0.3">
      <c r="A27" s="199" t="s">
        <v>802</v>
      </c>
      <c r="B27" s="474">
        <f>'TAB7'!G20+'TAB7'!G44</f>
        <v>0</v>
      </c>
      <c r="J27" s="199" t="s">
        <v>803</v>
      </c>
      <c r="K27" s="474">
        <f>-'TAB7'!H67</f>
        <v>0</v>
      </c>
    </row>
    <row r="28" spans="1:20" x14ac:dyDescent="0.3">
      <c r="A28" s="199" t="s">
        <v>804</v>
      </c>
      <c r="B28" s="474">
        <f>'TAB7'!G25+'TAB7'!G49</f>
        <v>0</v>
      </c>
      <c r="J28" s="199" t="s">
        <v>805</v>
      </c>
      <c r="K28" s="474">
        <f>-'TAB7'!H75</f>
        <v>0</v>
      </c>
    </row>
    <row r="29" spans="1:20" x14ac:dyDescent="0.3">
      <c r="A29" s="187" t="s">
        <v>806</v>
      </c>
      <c r="B29" s="474">
        <f>+SUM(B21:B28)</f>
        <v>0</v>
      </c>
      <c r="J29" s="199" t="s">
        <v>807</v>
      </c>
      <c r="K29" s="474">
        <f>-'TAB7'!H73</f>
        <v>0</v>
      </c>
    </row>
    <row r="30" spans="1:20" x14ac:dyDescent="0.3">
      <c r="A30" s="455" t="s">
        <v>748</v>
      </c>
      <c r="B30" s="474">
        <f>+B29-'TAB7'!G78</f>
        <v>0</v>
      </c>
      <c r="J30" s="187" t="s">
        <v>808</v>
      </c>
      <c r="K30" s="474">
        <f>+SUM(K21:K29)</f>
        <v>0</v>
      </c>
    </row>
    <row r="31" spans="1:20" x14ac:dyDescent="0.3">
      <c r="J31" s="455" t="s">
        <v>748</v>
      </c>
      <c r="K31" s="474">
        <f>+K30-'TAB7'!G78</f>
        <v>0</v>
      </c>
    </row>
    <row r="60" spans="1:15" ht="15" x14ac:dyDescent="0.3">
      <c r="A60" s="501" t="s">
        <v>809</v>
      </c>
      <c r="B60" s="502"/>
      <c r="C60" s="503"/>
      <c r="D60" s="503"/>
      <c r="E60" s="504"/>
      <c r="F60" s="504"/>
      <c r="G60" s="504"/>
      <c r="H60" s="504"/>
      <c r="I60" s="504"/>
      <c r="J60" s="504"/>
      <c r="K60" s="504"/>
      <c r="L60" s="504"/>
      <c r="M60" s="504"/>
      <c r="N60" s="504"/>
      <c r="O60" s="504"/>
    </row>
    <row r="62" spans="1:15" ht="27" x14ac:dyDescent="0.3">
      <c r="A62" s="11"/>
      <c r="B62" s="510" t="s">
        <v>810</v>
      </c>
      <c r="C62" s="510" t="s">
        <v>784</v>
      </c>
    </row>
    <row r="63" spans="1:15" x14ac:dyDescent="0.3">
      <c r="A63" s="227" t="s">
        <v>52</v>
      </c>
      <c r="B63" s="408">
        <f>+'TAB7.1'!F42+'TAB7.1'!G42</f>
        <v>0</v>
      </c>
      <c r="C63" s="408">
        <f>+'TAB7.1'!H42</f>
        <v>0</v>
      </c>
    </row>
    <row r="64" spans="1:15" x14ac:dyDescent="0.3">
      <c r="A64" s="227" t="s">
        <v>496</v>
      </c>
      <c r="B64" s="408">
        <f>+'TAB7.1'!F43+'TAB7.1'!G43</f>
        <v>0</v>
      </c>
      <c r="C64" s="408">
        <f>+'TAB7.1'!H43</f>
        <v>0</v>
      </c>
    </row>
    <row r="65" spans="1:3" x14ac:dyDescent="0.3">
      <c r="A65" s="227" t="s">
        <v>497</v>
      </c>
      <c r="B65" s="408">
        <f>+'TAB7.1'!F44+'TAB7.1'!G44</f>
        <v>0</v>
      </c>
      <c r="C65" s="408">
        <f>+'TAB7.1'!H44</f>
        <v>0</v>
      </c>
    </row>
    <row r="66" spans="1:3" x14ac:dyDescent="0.3">
      <c r="A66" s="227" t="s">
        <v>498</v>
      </c>
      <c r="B66" s="408">
        <f>+'TAB7.1'!F45+'TAB7.1'!G45</f>
        <v>0</v>
      </c>
      <c r="C66" s="408">
        <f>+'TAB7.1'!H45</f>
        <v>0</v>
      </c>
    </row>
    <row r="67" spans="1:3" x14ac:dyDescent="0.3">
      <c r="A67" s="227" t="s">
        <v>499</v>
      </c>
      <c r="B67" s="408">
        <f>+'TAB7.1'!F46+'TAB7.1'!G46</f>
        <v>0</v>
      </c>
      <c r="C67" s="408">
        <f>+'TAB7.1'!H46</f>
        <v>0</v>
      </c>
    </row>
    <row r="68" spans="1:3" x14ac:dyDescent="0.3">
      <c r="A68" s="227" t="s">
        <v>500</v>
      </c>
      <c r="B68" s="408">
        <f>+'TAB7.1'!F47+'TAB7.1'!G47</f>
        <v>0</v>
      </c>
      <c r="C68" s="408">
        <f>+'TAB7.1'!H47</f>
        <v>0</v>
      </c>
    </row>
    <row r="69" spans="1:3" x14ac:dyDescent="0.3">
      <c r="A69" s="227" t="s">
        <v>501</v>
      </c>
      <c r="B69" s="408">
        <f>+'TAB7.1'!F48+'TAB7.1'!G48</f>
        <v>0</v>
      </c>
      <c r="C69" s="408">
        <f>+'TAB7.1'!H48</f>
        <v>0</v>
      </c>
    </row>
    <row r="70" spans="1:3" x14ac:dyDescent="0.3">
      <c r="A70" s="227" t="s">
        <v>502</v>
      </c>
      <c r="B70" s="408">
        <f>+'TAB7.1'!F49+'TAB7.1'!G49</f>
        <v>0</v>
      </c>
      <c r="C70" s="408">
        <f>+'TAB7.1'!H49</f>
        <v>0</v>
      </c>
    </row>
    <row r="71" spans="1:3" x14ac:dyDescent="0.3">
      <c r="A71" s="227" t="s">
        <v>503</v>
      </c>
      <c r="B71" s="408">
        <f>+'TAB7.1'!F50+'TAB7.1'!G50</f>
        <v>0</v>
      </c>
      <c r="C71" s="408">
        <f>+'TAB7.1'!H50</f>
        <v>0</v>
      </c>
    </row>
    <row r="72" spans="1:3" x14ac:dyDescent="0.3">
      <c r="A72" s="227" t="s">
        <v>504</v>
      </c>
      <c r="B72" s="408">
        <f>+'TAB7.1'!F51+'TAB7.1'!G51</f>
        <v>0</v>
      </c>
      <c r="C72" s="408">
        <f>+'TAB7.1'!H51</f>
        <v>0</v>
      </c>
    </row>
    <row r="73" spans="1:3" x14ac:dyDescent="0.3">
      <c r="A73" s="227" t="s">
        <v>505</v>
      </c>
      <c r="B73" s="408">
        <f>+'TAB7.1'!F52+'TAB7.1'!G52</f>
        <v>0</v>
      </c>
      <c r="C73" s="408">
        <f>+'TAB7.1'!H52</f>
        <v>0</v>
      </c>
    </row>
    <row r="74" spans="1:3" x14ac:dyDescent="0.3">
      <c r="A74" s="227" t="s">
        <v>53</v>
      </c>
      <c r="B74" s="408">
        <f>+'TAB7.1'!F53+'TAB7.1'!G53</f>
        <v>0</v>
      </c>
      <c r="C74" s="408">
        <f>+'TAB7.1'!H53</f>
        <v>0</v>
      </c>
    </row>
    <row r="75" spans="1:3" x14ac:dyDescent="0.3">
      <c r="A75" s="233" t="s">
        <v>29</v>
      </c>
      <c r="B75" s="408">
        <f>+'TAB7.1'!F54+'TAB7.1'!G54</f>
        <v>0</v>
      </c>
      <c r="C75" s="408">
        <f>+'TAB7.1'!H54</f>
        <v>0</v>
      </c>
    </row>
    <row r="76" spans="1:3" x14ac:dyDescent="0.3">
      <c r="A76" s="233" t="s">
        <v>62</v>
      </c>
      <c r="B76" s="408">
        <f>+'TAB7.1'!F55+'TAB7.1'!G55</f>
        <v>0</v>
      </c>
      <c r="C76" s="408">
        <f>+'TAB7.1'!H55</f>
        <v>0</v>
      </c>
    </row>
    <row r="77" spans="1:3" x14ac:dyDescent="0.3">
      <c r="A77" s="233" t="s">
        <v>63</v>
      </c>
      <c r="B77" s="408">
        <f>+'TAB7.1'!F56+'TAB7.1'!G56</f>
        <v>0</v>
      </c>
      <c r="C77" s="408">
        <f>+'TAB7.1'!H56</f>
        <v>0</v>
      </c>
    </row>
    <row r="78" spans="1:3" x14ac:dyDescent="0.3">
      <c r="A78" s="233" t="s">
        <v>64</v>
      </c>
      <c r="B78" s="408">
        <f>+'TAB7.1'!F57+'TAB7.1'!G57</f>
        <v>0</v>
      </c>
      <c r="C78" s="408">
        <f>+'TAB7.1'!H57</f>
        <v>0</v>
      </c>
    </row>
    <row r="79" spans="1:3" x14ac:dyDescent="0.3">
      <c r="A79" s="233" t="s">
        <v>65</v>
      </c>
      <c r="B79" s="408">
        <f>+'TAB7.1'!F58+'TAB7.1'!G58</f>
        <v>0</v>
      </c>
      <c r="C79" s="408">
        <f>+'TAB7.1'!H58</f>
        <v>0</v>
      </c>
    </row>
    <row r="80" spans="1:3" x14ac:dyDescent="0.3">
      <c r="A80" s="511"/>
    </row>
    <row r="81" spans="1:15" x14ac:dyDescent="0.3">
      <c r="A81" s="511"/>
    </row>
    <row r="82" spans="1:15" x14ac:dyDescent="0.3">
      <c r="A82" s="511"/>
    </row>
    <row r="83" spans="1:15" x14ac:dyDescent="0.3">
      <c r="A83" s="511"/>
    </row>
    <row r="84" spans="1:15" x14ac:dyDescent="0.3">
      <c r="A84" s="511"/>
    </row>
    <row r="88" spans="1:15" ht="15" x14ac:dyDescent="0.3">
      <c r="A88" s="501" t="s">
        <v>811</v>
      </c>
      <c r="B88" s="502"/>
      <c r="C88" s="503"/>
      <c r="D88" s="503"/>
      <c r="E88" s="504"/>
      <c r="F88" s="504"/>
      <c r="G88" s="504"/>
      <c r="H88" s="504"/>
      <c r="I88" s="504"/>
      <c r="J88" s="504"/>
      <c r="K88" s="504"/>
      <c r="L88" s="504"/>
      <c r="M88" s="504"/>
      <c r="N88" s="504"/>
      <c r="O88" s="504"/>
    </row>
    <row r="90" spans="1:15" ht="27" x14ac:dyDescent="0.3">
      <c r="A90" s="11"/>
      <c r="B90" s="510" t="s">
        <v>810</v>
      </c>
      <c r="C90" s="510" t="s">
        <v>784</v>
      </c>
    </row>
    <row r="91" spans="1:15" x14ac:dyDescent="0.3">
      <c r="A91" s="511" t="s">
        <v>52</v>
      </c>
      <c r="B91" s="408">
        <f>+'TAB7.1'!F61+'TAB7.1'!G61</f>
        <v>0</v>
      </c>
      <c r="C91" s="408">
        <f>+'TAB7.1'!H61</f>
        <v>0</v>
      </c>
    </row>
    <row r="92" spans="1:15" x14ac:dyDescent="0.3">
      <c r="A92" s="511" t="s">
        <v>55</v>
      </c>
      <c r="B92" s="408">
        <f>+'TAB7.1'!F62+'TAB7.1'!G62</f>
        <v>0</v>
      </c>
      <c r="C92" s="408">
        <f>+'TAB7.1'!H62</f>
        <v>0</v>
      </c>
    </row>
    <row r="93" spans="1:15" x14ac:dyDescent="0.3">
      <c r="A93" s="511" t="s">
        <v>56</v>
      </c>
      <c r="B93" s="408">
        <f>+'TAB7.1'!F63+'TAB7.1'!G63</f>
        <v>0</v>
      </c>
      <c r="C93" s="408">
        <f>+'TAB7.1'!H63</f>
        <v>0</v>
      </c>
    </row>
    <row r="94" spans="1:15" x14ac:dyDescent="0.3">
      <c r="A94" s="511" t="s">
        <v>57</v>
      </c>
      <c r="B94" s="408">
        <f>+'TAB7.1'!F64+'TAB7.1'!G64</f>
        <v>0</v>
      </c>
      <c r="C94" s="408">
        <f>+'TAB7.1'!H64</f>
        <v>0</v>
      </c>
    </row>
    <row r="95" spans="1:15" x14ac:dyDescent="0.3">
      <c r="A95" s="511" t="s">
        <v>58</v>
      </c>
      <c r="B95" s="408">
        <f>+'TAB7.1'!F65+'TAB7.1'!G65</f>
        <v>0</v>
      </c>
      <c r="C95" s="408">
        <f>+'TAB7.1'!H65</f>
        <v>0</v>
      </c>
    </row>
    <row r="96" spans="1:15" x14ac:dyDescent="0.3">
      <c r="A96" s="511" t="s">
        <v>59</v>
      </c>
      <c r="B96" s="408">
        <f>+'TAB7.1'!F66+'TAB7.1'!G66</f>
        <v>0</v>
      </c>
      <c r="C96" s="408">
        <f>+'TAB7.1'!H66</f>
        <v>0</v>
      </c>
    </row>
    <row r="97" spans="1:3" x14ac:dyDescent="0.3">
      <c r="A97" s="511" t="s">
        <v>60</v>
      </c>
      <c r="B97" s="408">
        <f>+'TAB7.1'!F67+'TAB7.1'!G67</f>
        <v>0</v>
      </c>
      <c r="C97" s="408">
        <f>+'TAB7.1'!H67</f>
        <v>0</v>
      </c>
    </row>
    <row r="98" spans="1:3" x14ac:dyDescent="0.3">
      <c r="A98" s="511" t="s">
        <v>29</v>
      </c>
      <c r="B98" s="408">
        <f>+'TAB7.1'!F68+'TAB7.1'!G68</f>
        <v>0</v>
      </c>
      <c r="C98" s="408">
        <f>+'TAB7.1'!H68</f>
        <v>0</v>
      </c>
    </row>
    <row r="99" spans="1:3" x14ac:dyDescent="0.3">
      <c r="A99" s="511" t="s">
        <v>62</v>
      </c>
      <c r="B99" s="408">
        <f>+'TAB7.1'!F69+'TAB7.1'!G69</f>
        <v>0</v>
      </c>
      <c r="C99" s="408">
        <f>+'TAB7.1'!H69</f>
        <v>0</v>
      </c>
    </row>
    <row r="100" spans="1:3" x14ac:dyDescent="0.3">
      <c r="A100" s="511" t="s">
        <v>63</v>
      </c>
      <c r="B100" s="408">
        <f>+'TAB7.1'!F70+'TAB7.1'!G70</f>
        <v>0</v>
      </c>
      <c r="C100" s="408">
        <f>+'TAB7.1'!H70</f>
        <v>0</v>
      </c>
    </row>
    <row r="101" spans="1:3" x14ac:dyDescent="0.3">
      <c r="A101" s="511" t="s">
        <v>64</v>
      </c>
      <c r="B101" s="408">
        <f>+'TAB7.1'!F71+'TAB7.1'!G71</f>
        <v>0</v>
      </c>
      <c r="C101" s="408">
        <f>+'TAB7.1'!H71</f>
        <v>0</v>
      </c>
    </row>
    <row r="102" spans="1:3" x14ac:dyDescent="0.3">
      <c r="A102" s="511" t="s">
        <v>65</v>
      </c>
      <c r="B102" s="408">
        <f>+'TAB7.1'!F72+'TAB7.1'!G72</f>
        <v>0</v>
      </c>
      <c r="C102" s="408">
        <f>+'TAB7.1'!H72</f>
        <v>0</v>
      </c>
    </row>
    <row r="103" spans="1:3" x14ac:dyDescent="0.3">
      <c r="A103" s="511"/>
    </row>
    <row r="105" spans="1:3" x14ac:dyDescent="0.3">
      <c r="A105" s="511"/>
    </row>
    <row r="106" spans="1:3" x14ac:dyDescent="0.3">
      <c r="A106" s="511"/>
    </row>
    <row r="107" spans="1:3" x14ac:dyDescent="0.3">
      <c r="A107" s="511"/>
    </row>
    <row r="108" spans="1:3" x14ac:dyDescent="0.3">
      <c r="A108" s="511"/>
    </row>
  </sheetData>
  <hyperlinks>
    <hyperlink ref="A1" location="TAB00!A1" display="Retour page de garde" xr:uid="{6F230453-7FEF-492E-BEA4-3B27017CA1AF}"/>
  </hyperlinks>
  <pageMargins left="0.7" right="0.7" top="0.75" bottom="0.75" header="0.3" footer="0.3"/>
  <pageSetup paperSize="9" scale="47" orientation="portrait" verticalDpi="0" r:id="rId1"/>
  <colBreaks count="1" manualBreakCount="1">
    <brk id="16" max="1048575" man="1"/>
  </col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11D6B-3E32-44B4-BE38-683F15842493}">
  <sheetPr published="0"/>
  <dimension ref="A1:F44"/>
  <sheetViews>
    <sheetView showGridLines="0" topLeftCell="A12" zoomScaleNormal="100" workbookViewId="0">
      <selection activeCell="C50" sqref="C50"/>
    </sheetView>
  </sheetViews>
  <sheetFormatPr baseColWidth="10" defaultColWidth="42.1640625" defaultRowHeight="13.5" x14ac:dyDescent="0.3"/>
  <cols>
    <col min="1" max="1" width="81.33203125" customWidth="1"/>
    <col min="2" max="6" width="16.6640625" customWidth="1"/>
  </cols>
  <sheetData>
    <row r="1" spans="1:6" s="11" customFormat="1" ht="15" x14ac:dyDescent="0.3">
      <c r="A1" s="310" t="s">
        <v>33</v>
      </c>
    </row>
    <row r="2" spans="1:6" s="11" customFormat="1" x14ac:dyDescent="0.3">
      <c r="A2" s="295"/>
      <c r="B2" s="317"/>
      <c r="C2" s="295"/>
      <c r="D2" s="295"/>
    </row>
    <row r="3" spans="1:6" s="11" customFormat="1" ht="21" x14ac:dyDescent="0.35">
      <c r="A3" s="204" t="str">
        <f>TAB00!B99&amp;" : "&amp;TAB00!C99</f>
        <v>TAB8 : Le terme "qualité"</v>
      </c>
      <c r="B3" s="382"/>
      <c r="C3" s="382"/>
      <c r="D3" s="382"/>
      <c r="E3" s="382"/>
      <c r="F3"/>
    </row>
    <row r="6" spans="1:6" ht="27" x14ac:dyDescent="0.3">
      <c r="B6" s="72" t="s">
        <v>709</v>
      </c>
      <c r="C6" s="72" t="s">
        <v>710</v>
      </c>
      <c r="D6" s="72" t="str">
        <f>"REALITE "&amp;TAB00!E14</f>
        <v>REALITE 2025</v>
      </c>
      <c r="E6" s="73" t="s">
        <v>8</v>
      </c>
    </row>
    <row r="7" spans="1:6" s="385" customFormat="1" x14ac:dyDescent="0.3">
      <c r="A7" s="383" t="s">
        <v>711</v>
      </c>
      <c r="B7" s="51"/>
      <c r="C7" s="51"/>
      <c r="D7" s="51"/>
      <c r="E7" s="51"/>
    </row>
    <row r="8" spans="1:6" s="385" customFormat="1" x14ac:dyDescent="0.3">
      <c r="A8" s="383" t="s">
        <v>712</v>
      </c>
      <c r="B8" s="51"/>
      <c r="C8" s="51"/>
      <c r="D8" s="51"/>
      <c r="E8" s="51"/>
    </row>
    <row r="9" spans="1:6" s="385" customFormat="1" x14ac:dyDescent="0.3">
      <c r="A9" s="383" t="s">
        <v>713</v>
      </c>
      <c r="B9" s="51"/>
      <c r="C9" s="51"/>
      <c r="D9" s="51"/>
      <c r="E9" s="51"/>
    </row>
    <row r="10" spans="1:6" s="385" customFormat="1" x14ac:dyDescent="0.3">
      <c r="A10" s="383" t="s">
        <v>714</v>
      </c>
      <c r="B10" s="51"/>
      <c r="C10" s="51"/>
      <c r="D10" s="51"/>
      <c r="E10" s="51"/>
    </row>
    <row r="11" spans="1:6" s="385" customFormat="1" ht="27" x14ac:dyDescent="0.3">
      <c r="A11" s="393" t="s">
        <v>1006</v>
      </c>
      <c r="B11" s="194" t="e">
        <f>+HLOOKUP(TAB00!$C$11,'TAB8'!$B$33:$C$43,6,FALSE)</f>
        <v>#N/A</v>
      </c>
      <c r="C11" s="397" t="e">
        <f>+HLOOKUP(TAB00!$C$11,'TAB8'!$B$20:$C$30,6,FALSE)</f>
        <v>#N/A</v>
      </c>
      <c r="D11" s="386"/>
      <c r="E11" s="580">
        <f t="shared" ref="E11:E15" si="0">-IF(D11="","0",IF(D11&gt;C11,MAX((-2*B11),(-B11-(B11*((D11-C11)/C11)))),IF(D11&lt;C11,MIN(2*B11,B11+(B11*((C11-D11)/C11))),B11)))</f>
        <v>0</v>
      </c>
    </row>
    <row r="12" spans="1:6" s="385" customFormat="1" ht="27" x14ac:dyDescent="0.3">
      <c r="A12" s="393" t="s">
        <v>1007</v>
      </c>
      <c r="B12" s="194" t="e">
        <f>+HLOOKUP(TAB00!$C$11,'TAB8'!$B$33:$C$43,7,FALSE)</f>
        <v>#N/A</v>
      </c>
      <c r="C12" s="397" t="e">
        <f>+HLOOKUP(TAB00!$C$11,'TAB8'!$B$20:$C$30,7,FALSE)</f>
        <v>#N/A</v>
      </c>
      <c r="D12" s="386"/>
      <c r="E12" s="580">
        <f t="shared" si="0"/>
        <v>0</v>
      </c>
    </row>
    <row r="13" spans="1:6" s="385" customFormat="1" x14ac:dyDescent="0.3">
      <c r="A13" s="383" t="s">
        <v>715</v>
      </c>
      <c r="B13" s="194" t="e">
        <f>+HLOOKUP(TAB00!$C$11,'TAB8'!$B$33:$C$43,8,FALSE)</f>
        <v>#N/A</v>
      </c>
      <c r="C13" s="397" t="e">
        <f>+HLOOKUP(TAB00!$C$11,'TAB8'!$B$20:$C$30,8,FALSE)</f>
        <v>#N/A</v>
      </c>
      <c r="D13" s="387"/>
      <c r="E13" s="580">
        <f t="shared" si="0"/>
        <v>0</v>
      </c>
    </row>
    <row r="14" spans="1:6" s="385" customFormat="1" x14ac:dyDescent="0.3">
      <c r="A14" s="383" t="s">
        <v>716</v>
      </c>
      <c r="B14" s="194" t="e">
        <f>+HLOOKUP(TAB00!$C$11,'TAB8'!$B$33:$C$43,9,FALSE)</f>
        <v>#N/A</v>
      </c>
      <c r="C14" s="397" t="e">
        <f>+HLOOKUP(TAB00!$C$11,'TAB8'!$B$20:$C$30,9,FALSE)</f>
        <v>#N/A</v>
      </c>
      <c r="D14" s="387"/>
      <c r="E14" s="580">
        <f t="shared" si="0"/>
        <v>0</v>
      </c>
    </row>
    <row r="15" spans="1:6" s="385" customFormat="1" x14ac:dyDescent="0.3">
      <c r="A15" s="383" t="s">
        <v>1008</v>
      </c>
      <c r="B15" s="194" t="e">
        <f>+HLOOKUP(TAB00!$C$11,'TAB8'!$B$33:$C$43,10,FALSE)</f>
        <v>#N/A</v>
      </c>
      <c r="C15" s="397" t="e">
        <f>+HLOOKUP(TAB00!$C$11,'TAB8'!$B$20:$C$30,10,FALSE)</f>
        <v>#N/A</v>
      </c>
      <c r="D15" s="387"/>
      <c r="E15" s="580">
        <f t="shared" si="0"/>
        <v>0</v>
      </c>
    </row>
    <row r="16" spans="1:6" s="385" customFormat="1" x14ac:dyDescent="0.3">
      <c r="A16" s="383" t="s">
        <v>717</v>
      </c>
      <c r="B16" s="51"/>
      <c r="C16" s="51"/>
      <c r="D16" s="51"/>
      <c r="E16" s="51"/>
    </row>
    <row r="17" spans="1:5" x14ac:dyDescent="0.3">
      <c r="A17" s="201" t="s">
        <v>14</v>
      </c>
      <c r="B17" s="388" t="e">
        <f>+SUM(B7:B16)</f>
        <v>#N/A</v>
      </c>
      <c r="C17" s="389"/>
      <c r="D17" s="389"/>
      <c r="E17" s="388">
        <f>+SUM(E7:E16)</f>
        <v>0</v>
      </c>
    </row>
    <row r="19" spans="1:5" ht="15" x14ac:dyDescent="0.3">
      <c r="A19" s="721" t="s">
        <v>718</v>
      </c>
      <c r="B19" s="721"/>
      <c r="C19" s="721"/>
    </row>
    <row r="20" spans="1:5" x14ac:dyDescent="0.3">
      <c r="A20" s="390"/>
      <c r="B20" s="391" t="s">
        <v>720</v>
      </c>
      <c r="C20" s="391" t="s">
        <v>721</v>
      </c>
    </row>
    <row r="21" spans="1:5" x14ac:dyDescent="0.3">
      <c r="A21" s="390" t="s">
        <v>711</v>
      </c>
      <c r="B21" s="51"/>
      <c r="C21" s="51"/>
    </row>
    <row r="22" spans="1:5" x14ac:dyDescent="0.3">
      <c r="A22" s="390" t="s">
        <v>712</v>
      </c>
      <c r="B22" s="51"/>
      <c r="C22" s="51"/>
    </row>
    <row r="23" spans="1:5" x14ac:dyDescent="0.3">
      <c r="A23" s="390" t="s">
        <v>713</v>
      </c>
      <c r="B23" s="51"/>
      <c r="C23" s="51"/>
    </row>
    <row r="24" spans="1:5" x14ac:dyDescent="0.3">
      <c r="A24" s="390" t="s">
        <v>714</v>
      </c>
      <c r="B24" s="51"/>
      <c r="C24" s="51"/>
    </row>
    <row r="25" spans="1:5" ht="27" x14ac:dyDescent="0.3">
      <c r="A25" s="393" t="s">
        <v>1006</v>
      </c>
      <c r="B25" s="392"/>
      <c r="C25" s="392"/>
    </row>
    <row r="26" spans="1:5" ht="27" x14ac:dyDescent="0.3">
      <c r="A26" s="393" t="s">
        <v>1007</v>
      </c>
      <c r="B26" s="392"/>
      <c r="C26" s="392"/>
    </row>
    <row r="27" spans="1:5" x14ac:dyDescent="0.3">
      <c r="A27" s="390" t="s">
        <v>715</v>
      </c>
      <c r="B27" s="392"/>
      <c r="C27" s="392"/>
    </row>
    <row r="28" spans="1:5" x14ac:dyDescent="0.3">
      <c r="A28" s="390" t="s">
        <v>716</v>
      </c>
      <c r="B28" s="392">
        <v>109</v>
      </c>
      <c r="C28" s="392">
        <v>33</v>
      </c>
    </row>
    <row r="29" spans="1:5" x14ac:dyDescent="0.3">
      <c r="A29" s="390" t="s">
        <v>1008</v>
      </c>
      <c r="B29" s="392">
        <v>142</v>
      </c>
      <c r="C29" s="392">
        <v>89</v>
      </c>
    </row>
    <row r="30" spans="1:5" x14ac:dyDescent="0.3">
      <c r="A30" s="390" t="s">
        <v>717</v>
      </c>
      <c r="B30" s="51"/>
      <c r="C30" s="51"/>
    </row>
    <row r="31" spans="1:5" x14ac:dyDescent="0.3">
      <c r="A31" s="390"/>
    </row>
    <row r="32" spans="1:5" ht="15" x14ac:dyDescent="0.3">
      <c r="A32" s="721" t="s">
        <v>719</v>
      </c>
      <c r="B32" s="721"/>
      <c r="C32" s="721"/>
    </row>
    <row r="33" spans="1:3" x14ac:dyDescent="0.3">
      <c r="A33" s="390"/>
      <c r="B33" s="391" t="s">
        <v>720</v>
      </c>
      <c r="C33" s="391" t="s">
        <v>721</v>
      </c>
    </row>
    <row r="34" spans="1:3" x14ac:dyDescent="0.3">
      <c r="A34" s="390" t="s">
        <v>711</v>
      </c>
      <c r="B34" s="581">
        <v>0</v>
      </c>
      <c r="C34" s="581">
        <v>0</v>
      </c>
    </row>
    <row r="35" spans="1:3" x14ac:dyDescent="0.3">
      <c r="A35" s="390" t="s">
        <v>712</v>
      </c>
      <c r="B35" s="581">
        <v>0</v>
      </c>
      <c r="C35" s="581">
        <v>0</v>
      </c>
    </row>
    <row r="36" spans="1:3" x14ac:dyDescent="0.3">
      <c r="A36" s="390" t="s">
        <v>713</v>
      </c>
      <c r="B36" s="581">
        <v>0</v>
      </c>
      <c r="C36" s="581">
        <v>0</v>
      </c>
    </row>
    <row r="37" spans="1:3" x14ac:dyDescent="0.3">
      <c r="A37" s="390" t="s">
        <v>714</v>
      </c>
      <c r="B37" s="581">
        <v>0</v>
      </c>
      <c r="C37" s="581">
        <v>0</v>
      </c>
    </row>
    <row r="38" spans="1:3" ht="27" x14ac:dyDescent="0.3">
      <c r="A38" s="393" t="s">
        <v>1006</v>
      </c>
      <c r="B38" s="395">
        <v>142100</v>
      </c>
      <c r="C38" s="395">
        <v>69600</v>
      </c>
    </row>
    <row r="39" spans="1:3" ht="27" x14ac:dyDescent="0.3">
      <c r="A39" s="393" t="s">
        <v>1007</v>
      </c>
      <c r="B39" s="395">
        <v>142100</v>
      </c>
      <c r="C39" s="395">
        <v>69600</v>
      </c>
    </row>
    <row r="40" spans="1:3" x14ac:dyDescent="0.3">
      <c r="A40" s="390" t="s">
        <v>715</v>
      </c>
      <c r="B40" s="394">
        <v>213200</v>
      </c>
      <c r="C40" s="394">
        <v>104400</v>
      </c>
    </row>
    <row r="41" spans="1:3" x14ac:dyDescent="0.3">
      <c r="A41" s="390" t="s">
        <v>716</v>
      </c>
      <c r="B41" s="394">
        <v>71100</v>
      </c>
      <c r="C41" s="394">
        <v>34800</v>
      </c>
    </row>
    <row r="42" spans="1:3" x14ac:dyDescent="0.3">
      <c r="A42" s="390" t="s">
        <v>1008</v>
      </c>
      <c r="B42" s="394">
        <v>63200</v>
      </c>
      <c r="C42" s="394">
        <v>30900</v>
      </c>
    </row>
    <row r="43" spans="1:3" x14ac:dyDescent="0.3">
      <c r="A43" s="390" t="s">
        <v>717</v>
      </c>
      <c r="B43" s="581">
        <v>0</v>
      </c>
      <c r="C43" s="581">
        <v>0</v>
      </c>
    </row>
    <row r="44" spans="1:3" x14ac:dyDescent="0.3">
      <c r="A44" s="201" t="s">
        <v>14</v>
      </c>
      <c r="B44" s="396">
        <f t="shared" ref="B44:C44" si="1">+SUM(B34:B43)</f>
        <v>631700</v>
      </c>
      <c r="C44" s="396">
        <f t="shared" si="1"/>
        <v>309300</v>
      </c>
    </row>
  </sheetData>
  <mergeCells count="2">
    <mergeCell ref="A19:C19"/>
    <mergeCell ref="A32:C32"/>
  </mergeCells>
  <hyperlinks>
    <hyperlink ref="A1" location="TAB00!A1" display="Retour page de garde" xr:uid="{0EC534B6-7D18-4CF0-9606-2EEEEF579CD1}"/>
  </hyperlinks>
  <pageMargins left="0.7" right="0.7" top="0.75" bottom="0.75" header="0.3" footer="0.3"/>
  <pageSetup paperSize="9" scale="79" orientation="portrait" r:id="rId1"/>
  <colBreaks count="1" manualBreakCount="1">
    <brk id="5" max="1048575"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AS118"/>
  <sheetViews>
    <sheetView topLeftCell="A8" zoomScaleNormal="100" workbookViewId="0">
      <selection activeCell="I31" sqref="I31"/>
    </sheetView>
  </sheetViews>
  <sheetFormatPr baseColWidth="10" defaultColWidth="8.83203125" defaultRowHeight="15" x14ac:dyDescent="0.3"/>
  <cols>
    <col min="1" max="1" width="40.5" style="19" customWidth="1"/>
    <col min="2" max="12" width="16.5" style="19" customWidth="1"/>
    <col min="13" max="13" width="16.5" style="20" customWidth="1"/>
    <col min="14" max="15" width="16.5" style="19" customWidth="1"/>
    <col min="16" max="16" width="16.5" style="20" customWidth="1"/>
    <col min="17" max="18" width="16.5" style="19" customWidth="1"/>
    <col min="19" max="19" width="16.5" style="20" customWidth="1"/>
    <col min="20" max="21" width="16.5" style="19" customWidth="1"/>
    <col min="22" max="22" width="16.5" style="20" customWidth="1"/>
    <col min="23" max="25" width="18.5" style="19" customWidth="1"/>
    <col min="26" max="16384" width="8.83203125" style="19"/>
  </cols>
  <sheetData>
    <row r="1" spans="1:45" s="7" customFormat="1" x14ac:dyDescent="0.3">
      <c r="A1" s="78" t="s">
        <v>33</v>
      </c>
    </row>
    <row r="2" spans="1:45" s="7" customFormat="1" x14ac:dyDescent="0.3">
      <c r="A2" s="18"/>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row>
    <row r="3" spans="1:45" s="211" customFormat="1" ht="22.15" customHeight="1" x14ac:dyDescent="0.35">
      <c r="A3" s="204" t="str">
        <f>TAB00!B100&amp;" : "&amp;TAB00!C100</f>
        <v>TAB9 : Ecart entre budget et réalité relatif aux produits issus des tarifs périodiques de distribution</v>
      </c>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10"/>
      <c r="AD3" s="210"/>
      <c r="AE3" s="210"/>
      <c r="AF3" s="210"/>
      <c r="AG3" s="210"/>
      <c r="AH3" s="210"/>
      <c r="AI3" s="210"/>
      <c r="AJ3" s="210"/>
      <c r="AK3" s="210"/>
      <c r="AL3" s="210"/>
      <c r="AM3" s="210"/>
      <c r="AN3" s="210"/>
      <c r="AO3" s="210"/>
      <c r="AP3" s="210"/>
      <c r="AQ3" s="210"/>
      <c r="AR3" s="210"/>
      <c r="AS3" s="210"/>
    </row>
    <row r="5" spans="1:45" x14ac:dyDescent="0.3">
      <c r="B5" s="827" t="str">
        <f>"ANNEE "&amp;TAB00!E14</f>
        <v>ANNEE 2025</v>
      </c>
      <c r="C5" s="827"/>
      <c r="D5" s="827"/>
      <c r="E5" s="827"/>
      <c r="F5" s="827"/>
      <c r="G5" s="827"/>
      <c r="H5" s="827"/>
      <c r="I5" s="827"/>
      <c r="J5" s="827"/>
      <c r="K5" s="827"/>
      <c r="L5" s="827"/>
      <c r="M5" s="827"/>
      <c r="N5" s="827"/>
      <c r="O5" s="827"/>
      <c r="P5" s="827"/>
      <c r="Q5" s="827"/>
      <c r="R5" s="827"/>
      <c r="S5" s="827"/>
      <c r="T5" s="827"/>
      <c r="U5" s="827"/>
      <c r="V5" s="827"/>
      <c r="W5" s="827"/>
      <c r="X5" s="827"/>
      <c r="Y5" s="827"/>
    </row>
    <row r="6" spans="1:45" s="238" customFormat="1" x14ac:dyDescent="0.3">
      <c r="A6" s="821" t="s">
        <v>12</v>
      </c>
      <c r="B6" s="822" t="s">
        <v>14</v>
      </c>
      <c r="C6" s="822"/>
      <c r="D6" s="823"/>
      <c r="E6" s="824" t="s">
        <v>509</v>
      </c>
      <c r="F6" s="822"/>
      <c r="G6" s="823"/>
      <c r="H6" s="824" t="s">
        <v>510</v>
      </c>
      <c r="I6" s="822"/>
      <c r="J6" s="823"/>
      <c r="K6" s="824" t="s">
        <v>511</v>
      </c>
      <c r="L6" s="822"/>
      <c r="M6" s="823"/>
      <c r="N6" s="824" t="s">
        <v>512</v>
      </c>
      <c r="O6" s="822"/>
      <c r="P6" s="823"/>
      <c r="Q6" s="824" t="s">
        <v>513</v>
      </c>
      <c r="R6" s="822"/>
      <c r="S6" s="823"/>
      <c r="T6" s="824" t="s">
        <v>514</v>
      </c>
      <c r="U6" s="822"/>
      <c r="V6" s="823"/>
      <c r="W6" s="824" t="s">
        <v>515</v>
      </c>
      <c r="X6" s="822"/>
      <c r="Y6" s="823"/>
    </row>
    <row r="7" spans="1:45" s="239" customFormat="1" ht="27" x14ac:dyDescent="0.3">
      <c r="A7" s="821"/>
      <c r="B7" s="220" t="s">
        <v>476</v>
      </c>
      <c r="C7" s="220" t="s">
        <v>477</v>
      </c>
      <c r="D7" s="220" t="s">
        <v>71</v>
      </c>
      <c r="E7" s="220" t="s">
        <v>476</v>
      </c>
      <c r="F7" s="220" t="s">
        <v>477</v>
      </c>
      <c r="G7" s="220" t="s">
        <v>71</v>
      </c>
      <c r="H7" s="220" t="s">
        <v>476</v>
      </c>
      <c r="I7" s="220" t="s">
        <v>477</v>
      </c>
      <c r="J7" s="220" t="s">
        <v>71</v>
      </c>
      <c r="K7" s="220" t="s">
        <v>476</v>
      </c>
      <c r="L7" s="220" t="s">
        <v>477</v>
      </c>
      <c r="M7" s="220" t="s">
        <v>71</v>
      </c>
      <c r="N7" s="220" t="s">
        <v>476</v>
      </c>
      <c r="O7" s="220" t="s">
        <v>477</v>
      </c>
      <c r="P7" s="220" t="s">
        <v>71</v>
      </c>
      <c r="Q7" s="220" t="s">
        <v>476</v>
      </c>
      <c r="R7" s="220" t="s">
        <v>477</v>
      </c>
      <c r="S7" s="220" t="s">
        <v>71</v>
      </c>
      <c r="T7" s="220" t="s">
        <v>476</v>
      </c>
      <c r="U7" s="220" t="s">
        <v>477</v>
      </c>
      <c r="V7" s="220" t="s">
        <v>71</v>
      </c>
      <c r="W7" s="220" t="s">
        <v>476</v>
      </c>
      <c r="X7" s="220" t="s">
        <v>477</v>
      </c>
      <c r="Y7" s="220" t="s">
        <v>71</v>
      </c>
    </row>
    <row r="8" spans="1:45" s="240" customFormat="1" ht="14.45" customHeight="1" x14ac:dyDescent="0.3">
      <c r="A8" s="148" t="s">
        <v>66</v>
      </c>
      <c r="B8" s="433">
        <f t="shared" ref="B8:B26" si="0">SUM(E8,H8,K8,N8,Q8,T8,W8)</f>
        <v>0</v>
      </c>
      <c r="C8" s="433">
        <f t="shared" ref="C8:C26" si="1">SUM(F8,I8,L8,O8,R8,U8,X8)</f>
        <v>0</v>
      </c>
      <c r="D8" s="433">
        <f t="shared" ref="D8:D18" si="2">B8-C8</f>
        <v>0</v>
      </c>
      <c r="E8" s="433">
        <f>SUM(E9:E11)</f>
        <v>0</v>
      </c>
      <c r="F8" s="433">
        <f>SUM(F9:F11)</f>
        <v>0</v>
      </c>
      <c r="G8" s="433">
        <f t="shared" ref="G8:G17" si="3">E8-F8</f>
        <v>0</v>
      </c>
      <c r="H8" s="433">
        <f>SUM(H9:H11)</f>
        <v>0</v>
      </c>
      <c r="I8" s="433">
        <f>SUM(I9:I11)</f>
        <v>0</v>
      </c>
      <c r="J8" s="433">
        <f t="shared" ref="J8:J17" si="4">H8-I8</f>
        <v>0</v>
      </c>
      <c r="K8" s="433">
        <f>SUM(K9:K11)</f>
        <v>0</v>
      </c>
      <c r="L8" s="433">
        <f>SUM(L9:L11)</f>
        <v>0</v>
      </c>
      <c r="M8" s="433">
        <f t="shared" ref="M8:M17" si="5">K8-L8</f>
        <v>0</v>
      </c>
      <c r="N8" s="433">
        <f t="shared" ref="N8:O8" si="6">SUM(N9:N11)</f>
        <v>0</v>
      </c>
      <c r="O8" s="433">
        <f t="shared" si="6"/>
        <v>0</v>
      </c>
      <c r="P8" s="433">
        <f t="shared" ref="P8:P17" si="7">N8-O8</f>
        <v>0</v>
      </c>
      <c r="Q8" s="433">
        <f>SUM(Q9:Q11)</f>
        <v>0</v>
      </c>
      <c r="R8" s="433">
        <f>SUM(R9:R11)</f>
        <v>0</v>
      </c>
      <c r="S8" s="433">
        <f t="shared" ref="S8:S17" si="8">Q8-R8</f>
        <v>0</v>
      </c>
      <c r="T8" s="433">
        <f>SUM(T9:T11)</f>
        <v>0</v>
      </c>
      <c r="U8" s="433">
        <f>SUM(U9:U11)</f>
        <v>0</v>
      </c>
      <c r="V8" s="433">
        <f t="shared" ref="V8:V17" si="9">T8-U8</f>
        <v>0</v>
      </c>
      <c r="W8" s="433">
        <f>SUM(W9:W11)</f>
        <v>0</v>
      </c>
      <c r="X8" s="433">
        <f>SUM(X9:X11)</f>
        <v>0</v>
      </c>
      <c r="Y8" s="433">
        <f t="shared" ref="Y8:Y17" si="10">W8-X8</f>
        <v>0</v>
      </c>
    </row>
    <row r="9" spans="1:45" s="240" customFormat="1" ht="14.45" customHeight="1" x14ac:dyDescent="0.3">
      <c r="A9" s="241" t="s">
        <v>516</v>
      </c>
      <c r="B9" s="21">
        <f t="shared" si="0"/>
        <v>0</v>
      </c>
      <c r="C9" s="21">
        <f t="shared" si="1"/>
        <v>0</v>
      </c>
      <c r="D9" s="21">
        <f t="shared" si="2"/>
        <v>0</v>
      </c>
      <c r="E9" s="22"/>
      <c r="F9" s="22"/>
      <c r="G9" s="21">
        <f>E9-F9</f>
        <v>0</v>
      </c>
      <c r="H9" s="22"/>
      <c r="I9" s="22"/>
      <c r="J9" s="21">
        <f t="shared" si="4"/>
        <v>0</v>
      </c>
      <c r="K9" s="22"/>
      <c r="L9" s="22"/>
      <c r="M9" s="21">
        <f t="shared" si="5"/>
        <v>0</v>
      </c>
      <c r="N9" s="22"/>
      <c r="O9" s="22"/>
      <c r="P9" s="21">
        <f t="shared" si="7"/>
        <v>0</v>
      </c>
      <c r="Q9" s="22"/>
      <c r="R9" s="22"/>
      <c r="S9" s="21">
        <f t="shared" si="8"/>
        <v>0</v>
      </c>
      <c r="T9" s="22"/>
      <c r="U9" s="22"/>
      <c r="V9" s="21">
        <f t="shared" si="9"/>
        <v>0</v>
      </c>
      <c r="W9" s="22"/>
      <c r="X9" s="22"/>
      <c r="Y9" s="21">
        <f t="shared" si="10"/>
        <v>0</v>
      </c>
    </row>
    <row r="10" spans="1:45" s="240" customFormat="1" ht="14.45" customHeight="1" x14ac:dyDescent="0.3">
      <c r="A10" s="241" t="s">
        <v>517</v>
      </c>
      <c r="B10" s="21">
        <f t="shared" si="0"/>
        <v>0</v>
      </c>
      <c r="C10" s="21">
        <f t="shared" si="1"/>
        <v>0</v>
      </c>
      <c r="D10" s="21">
        <f t="shared" si="2"/>
        <v>0</v>
      </c>
      <c r="E10" s="22"/>
      <c r="F10" s="22"/>
      <c r="G10" s="21">
        <f t="shared" si="3"/>
        <v>0</v>
      </c>
      <c r="H10" s="22"/>
      <c r="I10" s="22"/>
      <c r="J10" s="21">
        <f t="shared" si="4"/>
        <v>0</v>
      </c>
      <c r="K10" s="22"/>
      <c r="L10" s="22"/>
      <c r="M10" s="21">
        <f t="shared" si="5"/>
        <v>0</v>
      </c>
      <c r="N10" s="22"/>
      <c r="O10" s="22"/>
      <c r="P10" s="21">
        <f t="shared" si="7"/>
        <v>0</v>
      </c>
      <c r="Q10" s="22"/>
      <c r="R10" s="22"/>
      <c r="S10" s="21">
        <f t="shared" si="8"/>
        <v>0</v>
      </c>
      <c r="T10" s="22"/>
      <c r="U10" s="22"/>
      <c r="V10" s="21">
        <f t="shared" si="9"/>
        <v>0</v>
      </c>
      <c r="W10" s="22"/>
      <c r="X10" s="22"/>
      <c r="Y10" s="21">
        <f t="shared" si="10"/>
        <v>0</v>
      </c>
    </row>
    <row r="11" spans="1:45" s="240" customFormat="1" ht="14.45" customHeight="1" x14ac:dyDescent="0.3">
      <c r="A11" s="241" t="s">
        <v>518</v>
      </c>
      <c r="B11" s="21">
        <f t="shared" si="0"/>
        <v>0</v>
      </c>
      <c r="C11" s="21">
        <f t="shared" si="1"/>
        <v>0</v>
      </c>
      <c r="D11" s="21">
        <f t="shared" si="2"/>
        <v>0</v>
      </c>
      <c r="E11" s="22"/>
      <c r="F11" s="22"/>
      <c r="G11" s="21">
        <f t="shared" si="3"/>
        <v>0</v>
      </c>
      <c r="H11" s="22"/>
      <c r="I11" s="22"/>
      <c r="J11" s="21">
        <f t="shared" si="4"/>
        <v>0</v>
      </c>
      <c r="K11" s="22"/>
      <c r="L11" s="22"/>
      <c r="M11" s="21">
        <f t="shared" si="5"/>
        <v>0</v>
      </c>
      <c r="N11" s="22"/>
      <c r="O11" s="22"/>
      <c r="P11" s="21">
        <f t="shared" si="7"/>
        <v>0</v>
      </c>
      <c r="Q11" s="22"/>
      <c r="R11" s="22"/>
      <c r="S11" s="21">
        <f t="shared" si="8"/>
        <v>0</v>
      </c>
      <c r="T11" s="22"/>
      <c r="U11" s="22"/>
      <c r="V11" s="21">
        <f t="shared" si="9"/>
        <v>0</v>
      </c>
      <c r="W11" s="22"/>
      <c r="X11" s="22"/>
      <c r="Y11" s="21">
        <f t="shared" si="10"/>
        <v>0</v>
      </c>
    </row>
    <row r="12" spans="1:45" s="240" customFormat="1" ht="14.45" customHeight="1" x14ac:dyDescent="0.3">
      <c r="A12" s="148" t="s">
        <v>67</v>
      </c>
      <c r="B12" s="433">
        <f t="shared" si="0"/>
        <v>0</v>
      </c>
      <c r="C12" s="433">
        <f t="shared" si="1"/>
        <v>0</v>
      </c>
      <c r="D12" s="433">
        <f t="shared" si="2"/>
        <v>0</v>
      </c>
      <c r="E12" s="433"/>
      <c r="F12" s="433"/>
      <c r="G12" s="433">
        <f t="shared" si="3"/>
        <v>0</v>
      </c>
      <c r="H12" s="433"/>
      <c r="I12" s="433"/>
      <c r="J12" s="433">
        <f t="shared" si="4"/>
        <v>0</v>
      </c>
      <c r="K12" s="433"/>
      <c r="L12" s="433"/>
      <c r="M12" s="433">
        <f t="shared" si="5"/>
        <v>0</v>
      </c>
      <c r="N12" s="433"/>
      <c r="O12" s="433"/>
      <c r="P12" s="433">
        <f t="shared" si="7"/>
        <v>0</v>
      </c>
      <c r="Q12" s="433"/>
      <c r="R12" s="433"/>
      <c r="S12" s="433">
        <f t="shared" si="8"/>
        <v>0</v>
      </c>
      <c r="T12" s="433"/>
      <c r="U12" s="433"/>
      <c r="V12" s="433">
        <f t="shared" si="9"/>
        <v>0</v>
      </c>
      <c r="W12" s="433"/>
      <c r="X12" s="433"/>
      <c r="Y12" s="433">
        <f t="shared" si="10"/>
        <v>0</v>
      </c>
    </row>
    <row r="13" spans="1:45" s="240" customFormat="1" ht="14.45" customHeight="1" x14ac:dyDescent="0.3">
      <c r="A13" s="148" t="s">
        <v>68</v>
      </c>
      <c r="B13" s="433">
        <f t="shared" si="0"/>
        <v>0</v>
      </c>
      <c r="C13" s="433">
        <f t="shared" si="1"/>
        <v>0</v>
      </c>
      <c r="D13" s="433">
        <f t="shared" si="2"/>
        <v>0</v>
      </c>
      <c r="E13" s="433">
        <f>SUM(E14:E16)</f>
        <v>0</v>
      </c>
      <c r="F13" s="433">
        <f>SUM(F14:F16)</f>
        <v>0</v>
      </c>
      <c r="G13" s="433">
        <f t="shared" si="3"/>
        <v>0</v>
      </c>
      <c r="H13" s="433">
        <f>SUM(H14:H16)</f>
        <v>0</v>
      </c>
      <c r="I13" s="433">
        <f>SUM(I14:I16)</f>
        <v>0</v>
      </c>
      <c r="J13" s="433">
        <f t="shared" si="4"/>
        <v>0</v>
      </c>
      <c r="K13" s="433">
        <f>SUM(K14:K16)</f>
        <v>0</v>
      </c>
      <c r="L13" s="433">
        <f>SUM(L14:L16)</f>
        <v>0</v>
      </c>
      <c r="M13" s="433">
        <f t="shared" si="5"/>
        <v>0</v>
      </c>
      <c r="N13" s="433">
        <f>SUM(N14:N16)</f>
        <v>0</v>
      </c>
      <c r="O13" s="433">
        <f>SUM(O14:O16)</f>
        <v>0</v>
      </c>
      <c r="P13" s="433">
        <f t="shared" si="7"/>
        <v>0</v>
      </c>
      <c r="Q13" s="433">
        <f>SUM(Q14:Q16)</f>
        <v>0</v>
      </c>
      <c r="R13" s="433">
        <f>SUM(R14:R16)</f>
        <v>0</v>
      </c>
      <c r="S13" s="433">
        <f t="shared" si="8"/>
        <v>0</v>
      </c>
      <c r="T13" s="433">
        <f>SUM(T14:T16)</f>
        <v>0</v>
      </c>
      <c r="U13" s="433">
        <f>SUM(U14:U16)</f>
        <v>0</v>
      </c>
      <c r="V13" s="433">
        <f t="shared" si="9"/>
        <v>0</v>
      </c>
      <c r="W13" s="433">
        <f>SUM(W14:W16)</f>
        <v>0</v>
      </c>
      <c r="X13" s="433">
        <f>SUM(X14:X16)</f>
        <v>0</v>
      </c>
      <c r="Y13" s="433">
        <f t="shared" si="10"/>
        <v>0</v>
      </c>
    </row>
    <row r="14" spans="1:45" s="240" customFormat="1" ht="14.45" customHeight="1" x14ac:dyDescent="0.3">
      <c r="A14" s="149" t="s">
        <v>3</v>
      </c>
      <c r="B14" s="21">
        <f t="shared" si="0"/>
        <v>0</v>
      </c>
      <c r="C14" s="21">
        <f t="shared" si="1"/>
        <v>0</v>
      </c>
      <c r="D14" s="21">
        <f t="shared" si="2"/>
        <v>0</v>
      </c>
      <c r="E14" s="22"/>
      <c r="F14" s="22"/>
      <c r="G14" s="21">
        <f t="shared" si="3"/>
        <v>0</v>
      </c>
      <c r="H14" s="22"/>
      <c r="I14" s="22"/>
      <c r="J14" s="21">
        <f t="shared" si="4"/>
        <v>0</v>
      </c>
      <c r="K14" s="22"/>
      <c r="L14" s="22"/>
      <c r="M14" s="21">
        <f t="shared" si="5"/>
        <v>0</v>
      </c>
      <c r="N14" s="22"/>
      <c r="O14" s="22"/>
      <c r="P14" s="21">
        <f t="shared" si="7"/>
        <v>0</v>
      </c>
      <c r="Q14" s="22"/>
      <c r="R14" s="22"/>
      <c r="S14" s="21">
        <f t="shared" si="8"/>
        <v>0</v>
      </c>
      <c r="T14" s="22"/>
      <c r="U14" s="22"/>
      <c r="V14" s="21">
        <f t="shared" si="9"/>
        <v>0</v>
      </c>
      <c r="W14" s="22"/>
      <c r="X14" s="22"/>
      <c r="Y14" s="21">
        <f t="shared" si="10"/>
        <v>0</v>
      </c>
    </row>
    <row r="15" spans="1:45" s="240" customFormat="1" ht="14.45" customHeight="1" x14ac:dyDescent="0.3">
      <c r="A15" s="149" t="s">
        <v>741</v>
      </c>
      <c r="B15" s="21">
        <f t="shared" si="0"/>
        <v>0</v>
      </c>
      <c r="C15" s="21">
        <f t="shared" si="1"/>
        <v>0</v>
      </c>
      <c r="D15" s="21">
        <f t="shared" si="2"/>
        <v>0</v>
      </c>
      <c r="E15" s="22"/>
      <c r="F15" s="22"/>
      <c r="G15" s="21">
        <f t="shared" si="3"/>
        <v>0</v>
      </c>
      <c r="H15" s="22"/>
      <c r="I15" s="22"/>
      <c r="J15" s="21">
        <f t="shared" si="4"/>
        <v>0</v>
      </c>
      <c r="K15" s="22"/>
      <c r="L15" s="22"/>
      <c r="M15" s="21">
        <f t="shared" si="5"/>
        <v>0</v>
      </c>
      <c r="N15" s="22"/>
      <c r="O15" s="22"/>
      <c r="P15" s="21">
        <f t="shared" si="7"/>
        <v>0</v>
      </c>
      <c r="Q15" s="22"/>
      <c r="R15" s="22"/>
      <c r="S15" s="21">
        <f t="shared" si="8"/>
        <v>0</v>
      </c>
      <c r="T15" s="22"/>
      <c r="U15" s="22"/>
      <c r="V15" s="21">
        <f t="shared" si="9"/>
        <v>0</v>
      </c>
      <c r="W15" s="22"/>
      <c r="X15" s="22"/>
      <c r="Y15" s="21">
        <f t="shared" si="10"/>
        <v>0</v>
      </c>
    </row>
    <row r="16" spans="1:45" s="240" customFormat="1" ht="14.45" customHeight="1" x14ac:dyDescent="0.3">
      <c r="A16" s="149" t="s">
        <v>742</v>
      </c>
      <c r="B16" s="21">
        <f t="shared" si="0"/>
        <v>0</v>
      </c>
      <c r="C16" s="21">
        <f t="shared" si="1"/>
        <v>0</v>
      </c>
      <c r="D16" s="21">
        <f t="shared" si="2"/>
        <v>0</v>
      </c>
      <c r="E16" s="22"/>
      <c r="F16" s="22"/>
      <c r="G16" s="21">
        <f t="shared" si="3"/>
        <v>0</v>
      </c>
      <c r="H16" s="22"/>
      <c r="I16" s="22"/>
      <c r="J16" s="21">
        <f t="shared" si="4"/>
        <v>0</v>
      </c>
      <c r="K16" s="22"/>
      <c r="L16" s="22"/>
      <c r="M16" s="21">
        <f t="shared" si="5"/>
        <v>0</v>
      </c>
      <c r="N16" s="22"/>
      <c r="O16" s="22"/>
      <c r="P16" s="21">
        <f t="shared" si="7"/>
        <v>0</v>
      </c>
      <c r="Q16" s="22"/>
      <c r="R16" s="22"/>
      <c r="S16" s="21">
        <f t="shared" si="8"/>
        <v>0</v>
      </c>
      <c r="T16" s="22"/>
      <c r="U16" s="22"/>
      <c r="V16" s="21">
        <f t="shared" si="9"/>
        <v>0</v>
      </c>
      <c r="W16" s="22"/>
      <c r="X16" s="22"/>
      <c r="Y16" s="21">
        <f t="shared" si="10"/>
        <v>0</v>
      </c>
    </row>
    <row r="17" spans="1:25" s="240" customFormat="1" ht="14.45" customHeight="1" x14ac:dyDescent="0.3">
      <c r="A17" s="148" t="s">
        <v>69</v>
      </c>
      <c r="B17" s="433">
        <f t="shared" si="0"/>
        <v>0</v>
      </c>
      <c r="C17" s="433">
        <f t="shared" si="1"/>
        <v>0</v>
      </c>
      <c r="D17" s="433">
        <f t="shared" si="2"/>
        <v>0</v>
      </c>
      <c r="E17" s="433"/>
      <c r="F17" s="433"/>
      <c r="G17" s="433">
        <f t="shared" si="3"/>
        <v>0</v>
      </c>
      <c r="H17" s="433"/>
      <c r="I17" s="433"/>
      <c r="J17" s="433">
        <f t="shared" si="4"/>
        <v>0</v>
      </c>
      <c r="K17" s="433"/>
      <c r="L17" s="433"/>
      <c r="M17" s="433">
        <f t="shared" si="5"/>
        <v>0</v>
      </c>
      <c r="N17" s="433"/>
      <c r="O17" s="433"/>
      <c r="P17" s="433">
        <f t="shared" si="7"/>
        <v>0</v>
      </c>
      <c r="Q17" s="433"/>
      <c r="R17" s="433"/>
      <c r="S17" s="433">
        <f t="shared" si="8"/>
        <v>0</v>
      </c>
      <c r="T17" s="433"/>
      <c r="U17" s="433"/>
      <c r="V17" s="433">
        <f t="shared" si="9"/>
        <v>0</v>
      </c>
      <c r="W17" s="433"/>
      <c r="X17" s="433"/>
      <c r="Y17" s="433">
        <f t="shared" si="10"/>
        <v>0</v>
      </c>
    </row>
    <row r="18" spans="1:25" s="240" customFormat="1" ht="14.45" customHeight="1" x14ac:dyDescent="0.3">
      <c r="A18" s="151" t="s">
        <v>70</v>
      </c>
      <c r="B18" s="433">
        <f t="shared" si="0"/>
        <v>0</v>
      </c>
      <c r="C18" s="433">
        <f t="shared" si="1"/>
        <v>0</v>
      </c>
      <c r="D18" s="433">
        <f t="shared" si="2"/>
        <v>0</v>
      </c>
      <c r="E18" s="433">
        <f>SUM(E19:E20)</f>
        <v>0</v>
      </c>
      <c r="F18" s="433">
        <f>SUM(F19:F20)</f>
        <v>0</v>
      </c>
      <c r="G18" s="433">
        <f t="shared" ref="G18" si="11">E18-F18</f>
        <v>0</v>
      </c>
      <c r="H18" s="433">
        <f>SUM(H19:H20)</f>
        <v>0</v>
      </c>
      <c r="I18" s="433">
        <f>SUM(I19:I20)</f>
        <v>0</v>
      </c>
      <c r="J18" s="433">
        <f t="shared" ref="J18" si="12">H18-I18</f>
        <v>0</v>
      </c>
      <c r="K18" s="433">
        <f>SUM(K19:K20)</f>
        <v>0</v>
      </c>
      <c r="L18" s="433">
        <f>SUM(L19:L20)</f>
        <v>0</v>
      </c>
      <c r="M18" s="433">
        <f t="shared" ref="M18" si="13">K18-L18</f>
        <v>0</v>
      </c>
      <c r="N18" s="433">
        <f>SUM(N19:N20)</f>
        <v>0</v>
      </c>
      <c r="O18" s="433">
        <f>SUM(O19:O20)</f>
        <v>0</v>
      </c>
      <c r="P18" s="433">
        <f t="shared" ref="P18" si="14">N18-O18</f>
        <v>0</v>
      </c>
      <c r="Q18" s="433">
        <f>SUM(Q19:Q20)</f>
        <v>0</v>
      </c>
      <c r="R18" s="433">
        <f>SUM(R19:R20)</f>
        <v>0</v>
      </c>
      <c r="S18" s="433">
        <f t="shared" ref="S18" si="15">Q18-R18</f>
        <v>0</v>
      </c>
      <c r="T18" s="433">
        <f>SUM(T19:T20)</f>
        <v>0</v>
      </c>
      <c r="U18" s="433">
        <f>SUM(U19:U20)</f>
        <v>0</v>
      </c>
      <c r="V18" s="433">
        <f t="shared" ref="V18" si="16">T18-U18</f>
        <v>0</v>
      </c>
      <c r="W18" s="433">
        <f>SUM(W19:W20)</f>
        <v>0</v>
      </c>
      <c r="X18" s="433">
        <f>SUM(X19:X20)</f>
        <v>0</v>
      </c>
      <c r="Y18" s="433">
        <f t="shared" ref="Y18" si="17">W18-X18</f>
        <v>0</v>
      </c>
    </row>
    <row r="19" spans="1:25" s="240" customFormat="1" ht="14.45" customHeight="1" x14ac:dyDescent="0.3">
      <c r="A19" s="149" t="s">
        <v>744</v>
      </c>
      <c r="B19" s="21">
        <f t="shared" ref="B19:B20" si="18">SUM(E19,H19,K19,N19,Q19,T19,W19)</f>
        <v>0</v>
      </c>
      <c r="C19" s="21">
        <f t="shared" ref="C19:C20" si="19">SUM(F19,I19,L19,O19,R19,U19,X19)</f>
        <v>0</v>
      </c>
      <c r="D19" s="21">
        <f t="shared" ref="D19:D20" si="20">B19-C19</f>
        <v>0</v>
      </c>
      <c r="E19" s="22"/>
      <c r="F19" s="22"/>
      <c r="G19" s="21">
        <f t="shared" ref="G19:G20" si="21">E19-F19</f>
        <v>0</v>
      </c>
      <c r="H19" s="22"/>
      <c r="I19" s="22"/>
      <c r="J19" s="21">
        <f t="shared" ref="J19:J20" si="22">H19-I19</f>
        <v>0</v>
      </c>
      <c r="K19" s="22"/>
      <c r="L19" s="22"/>
      <c r="M19" s="21">
        <f t="shared" ref="M19:M20" si="23">K19-L19</f>
        <v>0</v>
      </c>
      <c r="N19" s="22"/>
      <c r="O19" s="22"/>
      <c r="P19" s="21">
        <f t="shared" ref="P19:P20" si="24">N19-O19</f>
        <v>0</v>
      </c>
      <c r="Q19" s="22"/>
      <c r="R19" s="22"/>
      <c r="S19" s="21">
        <f t="shared" ref="S19:S20" si="25">Q19-R19</f>
        <v>0</v>
      </c>
      <c r="T19" s="22"/>
      <c r="U19" s="22"/>
      <c r="V19" s="21">
        <f t="shared" ref="V19:V20" si="26">T19-U19</f>
        <v>0</v>
      </c>
      <c r="W19" s="22"/>
      <c r="X19" s="22"/>
      <c r="Y19" s="21">
        <f t="shared" ref="Y19:Y20" si="27">W19-X19</f>
        <v>0</v>
      </c>
    </row>
    <row r="20" spans="1:25" s="240" customFormat="1" ht="14.45" customHeight="1" x14ac:dyDescent="0.3">
      <c r="A20" s="149" t="s">
        <v>743</v>
      </c>
      <c r="B20" s="21">
        <f t="shared" si="18"/>
        <v>0</v>
      </c>
      <c r="C20" s="21">
        <f t="shared" si="19"/>
        <v>0</v>
      </c>
      <c r="D20" s="21">
        <f t="shared" si="20"/>
        <v>0</v>
      </c>
      <c r="E20" s="22"/>
      <c r="F20" s="22"/>
      <c r="G20" s="21">
        <f t="shared" si="21"/>
        <v>0</v>
      </c>
      <c r="H20" s="22"/>
      <c r="I20" s="22"/>
      <c r="J20" s="21">
        <f t="shared" si="22"/>
        <v>0</v>
      </c>
      <c r="K20" s="22"/>
      <c r="L20" s="22"/>
      <c r="M20" s="21">
        <f t="shared" si="23"/>
        <v>0</v>
      </c>
      <c r="N20" s="22"/>
      <c r="O20" s="22"/>
      <c r="P20" s="21">
        <f t="shared" si="24"/>
        <v>0</v>
      </c>
      <c r="Q20" s="22"/>
      <c r="R20" s="22"/>
      <c r="S20" s="21">
        <f t="shared" si="25"/>
        <v>0</v>
      </c>
      <c r="T20" s="22"/>
      <c r="U20" s="22"/>
      <c r="V20" s="21">
        <f t="shared" si="26"/>
        <v>0</v>
      </c>
      <c r="W20" s="22"/>
      <c r="X20" s="22"/>
      <c r="Y20" s="21">
        <f t="shared" si="27"/>
        <v>0</v>
      </c>
    </row>
    <row r="21" spans="1:25" s="242" customFormat="1" ht="14.45" customHeight="1" x14ac:dyDescent="0.3">
      <c r="A21" s="150" t="s">
        <v>73</v>
      </c>
      <c r="B21" s="150">
        <f>SUM(E21,H21,K21,N21,Q21,T21,W21)</f>
        <v>0</v>
      </c>
      <c r="C21" s="150">
        <f t="shared" si="1"/>
        <v>0</v>
      </c>
      <c r="D21" s="150">
        <f t="shared" ref="D21:Y21" si="28">SUM(D8,D12:D13,D17:D18)</f>
        <v>0</v>
      </c>
      <c r="E21" s="150">
        <f t="shared" si="28"/>
        <v>0</v>
      </c>
      <c r="F21" s="150">
        <f t="shared" si="28"/>
        <v>0</v>
      </c>
      <c r="G21" s="150">
        <f t="shared" si="28"/>
        <v>0</v>
      </c>
      <c r="H21" s="150">
        <f t="shared" si="28"/>
        <v>0</v>
      </c>
      <c r="I21" s="150">
        <f t="shared" si="28"/>
        <v>0</v>
      </c>
      <c r="J21" s="150">
        <f t="shared" si="28"/>
        <v>0</v>
      </c>
      <c r="K21" s="150">
        <f t="shared" si="28"/>
        <v>0</v>
      </c>
      <c r="L21" s="150">
        <f t="shared" si="28"/>
        <v>0</v>
      </c>
      <c r="M21" s="150">
        <f t="shared" si="28"/>
        <v>0</v>
      </c>
      <c r="N21" s="150">
        <f t="shared" si="28"/>
        <v>0</v>
      </c>
      <c r="O21" s="150">
        <f t="shared" si="28"/>
        <v>0</v>
      </c>
      <c r="P21" s="150">
        <f t="shared" si="28"/>
        <v>0</v>
      </c>
      <c r="Q21" s="150">
        <f t="shared" si="28"/>
        <v>0</v>
      </c>
      <c r="R21" s="150">
        <f t="shared" si="28"/>
        <v>0</v>
      </c>
      <c r="S21" s="150">
        <f t="shared" si="28"/>
        <v>0</v>
      </c>
      <c r="T21" s="150">
        <f t="shared" si="28"/>
        <v>0</v>
      </c>
      <c r="U21" s="150">
        <f t="shared" si="28"/>
        <v>0</v>
      </c>
      <c r="V21" s="150">
        <f t="shared" si="28"/>
        <v>0</v>
      </c>
      <c r="W21" s="150">
        <f t="shared" si="28"/>
        <v>0</v>
      </c>
      <c r="X21" s="150">
        <f t="shared" si="28"/>
        <v>0</v>
      </c>
      <c r="Y21" s="150">
        <f t="shared" si="28"/>
        <v>0</v>
      </c>
    </row>
    <row r="22" spans="1:25" s="153" customFormat="1" ht="14.45" customHeight="1" x14ac:dyDescent="0.3">
      <c r="A22" s="152" t="s">
        <v>75</v>
      </c>
      <c r="B22" s="152">
        <f>+SUM(B23:B26)</f>
        <v>0</v>
      </c>
      <c r="C22" s="152">
        <f>+SUM(C23:C26)</f>
        <v>0</v>
      </c>
      <c r="D22" s="152">
        <f>+SUM(D23:D26)</f>
        <v>0</v>
      </c>
      <c r="E22" s="152">
        <f t="shared" ref="E22:Y22" si="29">SUM(E23:E26)</f>
        <v>0</v>
      </c>
      <c r="F22" s="152">
        <f t="shared" si="29"/>
        <v>0</v>
      </c>
      <c r="G22" s="152">
        <f t="shared" si="29"/>
        <v>0</v>
      </c>
      <c r="H22" s="152">
        <f t="shared" si="29"/>
        <v>0</v>
      </c>
      <c r="I22" s="152">
        <f t="shared" si="29"/>
        <v>0</v>
      </c>
      <c r="J22" s="152">
        <f t="shared" si="29"/>
        <v>0</v>
      </c>
      <c r="K22" s="152">
        <f t="shared" si="29"/>
        <v>0</v>
      </c>
      <c r="L22" s="152">
        <f t="shared" si="29"/>
        <v>0</v>
      </c>
      <c r="M22" s="152">
        <f t="shared" si="29"/>
        <v>0</v>
      </c>
      <c r="N22" s="152">
        <f t="shared" si="29"/>
        <v>0</v>
      </c>
      <c r="O22" s="152">
        <f t="shared" si="29"/>
        <v>0</v>
      </c>
      <c r="P22" s="152">
        <f t="shared" si="29"/>
        <v>0</v>
      </c>
      <c r="Q22" s="152">
        <f t="shared" si="29"/>
        <v>0</v>
      </c>
      <c r="R22" s="152">
        <f t="shared" si="29"/>
        <v>0</v>
      </c>
      <c r="S22" s="152">
        <f t="shared" si="29"/>
        <v>0</v>
      </c>
      <c r="T22" s="152">
        <f t="shared" si="29"/>
        <v>0</v>
      </c>
      <c r="U22" s="152">
        <f t="shared" si="29"/>
        <v>0</v>
      </c>
      <c r="V22" s="152">
        <f t="shared" si="29"/>
        <v>0</v>
      </c>
      <c r="W22" s="152">
        <f t="shared" si="29"/>
        <v>0</v>
      </c>
      <c r="X22" s="152">
        <f t="shared" si="29"/>
        <v>0</v>
      </c>
      <c r="Y22" s="152">
        <f t="shared" si="29"/>
        <v>0</v>
      </c>
    </row>
    <row r="23" spans="1:25" ht="27" x14ac:dyDescent="0.3">
      <c r="A23" s="331" t="s">
        <v>72</v>
      </c>
      <c r="B23" s="21">
        <f>SUM(E23,H23,K23,N23,Q23,T23,W23)</f>
        <v>0</v>
      </c>
      <c r="C23" s="21">
        <f t="shared" si="1"/>
        <v>0</v>
      </c>
      <c r="D23" s="21">
        <f>B23-C23</f>
        <v>0</v>
      </c>
      <c r="E23" s="22"/>
      <c r="F23" s="22"/>
      <c r="G23" s="21">
        <f>E23-F23</f>
        <v>0</v>
      </c>
      <c r="H23" s="22"/>
      <c r="I23" s="22"/>
      <c r="J23" s="21">
        <f>H23-I23</f>
        <v>0</v>
      </c>
      <c r="K23" s="22"/>
      <c r="L23" s="22"/>
      <c r="M23" s="21">
        <f>K23-L23</f>
        <v>0</v>
      </c>
      <c r="N23" s="22"/>
      <c r="O23" s="22"/>
      <c r="P23" s="21">
        <f>N23-O23</f>
        <v>0</v>
      </c>
      <c r="Q23" s="22"/>
      <c r="R23" s="22"/>
      <c r="S23" s="21">
        <f>Q23-R23</f>
        <v>0</v>
      </c>
      <c r="T23" s="22"/>
      <c r="U23" s="22"/>
      <c r="V23" s="21">
        <f>T23-U23</f>
        <v>0</v>
      </c>
      <c r="W23" s="22"/>
      <c r="X23" s="22"/>
      <c r="Y23" s="21">
        <f>W23-X23</f>
        <v>0</v>
      </c>
    </row>
    <row r="24" spans="1:25" ht="27" x14ac:dyDescent="0.3">
      <c r="A24" s="330" t="s">
        <v>653</v>
      </c>
      <c r="B24" s="21">
        <f t="shared" si="0"/>
        <v>0</v>
      </c>
      <c r="C24" s="21">
        <f t="shared" si="1"/>
        <v>0</v>
      </c>
      <c r="D24" s="21">
        <f>B24-C24</f>
        <v>0</v>
      </c>
      <c r="E24" s="22"/>
      <c r="F24" s="22"/>
      <c r="G24" s="21">
        <f>E24-F24</f>
        <v>0</v>
      </c>
      <c r="H24" s="22"/>
      <c r="I24" s="22"/>
      <c r="J24" s="21">
        <f>H24-I24</f>
        <v>0</v>
      </c>
      <c r="K24" s="22"/>
      <c r="L24" s="22"/>
      <c r="M24" s="21">
        <f>K24-L24</f>
        <v>0</v>
      </c>
      <c r="N24" s="22"/>
      <c r="O24" s="22"/>
      <c r="P24" s="21">
        <f>N24-O24</f>
        <v>0</v>
      </c>
      <c r="Q24" s="22"/>
      <c r="R24" s="22"/>
      <c r="S24" s="21">
        <f>Q24-R24</f>
        <v>0</v>
      </c>
      <c r="T24" s="22"/>
      <c r="U24" s="22"/>
      <c r="V24" s="21">
        <f>T24-U24</f>
        <v>0</v>
      </c>
      <c r="W24" s="22"/>
      <c r="X24" s="22"/>
      <c r="Y24" s="21">
        <f>W24-X24</f>
        <v>0</v>
      </c>
    </row>
    <row r="25" spans="1:25" x14ac:dyDescent="0.3">
      <c r="A25" s="23" t="s">
        <v>76</v>
      </c>
      <c r="B25" s="21">
        <f t="shared" si="0"/>
        <v>0</v>
      </c>
      <c r="C25" s="21">
        <f t="shared" si="1"/>
        <v>0</v>
      </c>
      <c r="D25" s="21">
        <f>B25-C25</f>
        <v>0</v>
      </c>
      <c r="E25" s="22"/>
      <c r="F25" s="22"/>
      <c r="G25" s="21">
        <f>E25-F25</f>
        <v>0</v>
      </c>
      <c r="H25" s="22"/>
      <c r="I25" s="22"/>
      <c r="J25" s="21">
        <f>H25-I25</f>
        <v>0</v>
      </c>
      <c r="K25" s="22"/>
      <c r="L25" s="22"/>
      <c r="M25" s="21">
        <f>K25-L25</f>
        <v>0</v>
      </c>
      <c r="N25" s="22"/>
      <c r="O25" s="22"/>
      <c r="P25" s="21">
        <f>N25-O25</f>
        <v>0</v>
      </c>
      <c r="Q25" s="22"/>
      <c r="R25" s="22"/>
      <c r="S25" s="21">
        <f>Q25-R25</f>
        <v>0</v>
      </c>
      <c r="T25" s="22"/>
      <c r="U25" s="22"/>
      <c r="V25" s="21">
        <f>T25-U25</f>
        <v>0</v>
      </c>
      <c r="W25" s="22"/>
      <c r="X25" s="22"/>
      <c r="Y25" s="21">
        <f>W25-X25</f>
        <v>0</v>
      </c>
    </row>
    <row r="26" spans="1:25" x14ac:dyDescent="0.3">
      <c r="A26" s="23" t="s">
        <v>76</v>
      </c>
      <c r="B26" s="21">
        <f t="shared" si="0"/>
        <v>0</v>
      </c>
      <c r="C26" s="21">
        <f t="shared" si="1"/>
        <v>0</v>
      </c>
      <c r="D26" s="21">
        <f>B26-C26</f>
        <v>0</v>
      </c>
      <c r="E26" s="98"/>
      <c r="F26" s="98"/>
      <c r="G26" s="21">
        <f>E26-F26</f>
        <v>0</v>
      </c>
      <c r="H26" s="98"/>
      <c r="I26" s="98"/>
      <c r="J26" s="21">
        <f>H26-I26</f>
        <v>0</v>
      </c>
      <c r="K26" s="98"/>
      <c r="L26" s="98"/>
      <c r="M26" s="21">
        <f>K26-L26</f>
        <v>0</v>
      </c>
      <c r="N26" s="98"/>
      <c r="O26" s="98"/>
      <c r="P26" s="21">
        <f>N26-O26</f>
        <v>0</v>
      </c>
      <c r="Q26" s="98"/>
      <c r="R26" s="98"/>
      <c r="S26" s="21">
        <f>Q26-R26</f>
        <v>0</v>
      </c>
      <c r="T26" s="98"/>
      <c r="U26" s="98"/>
      <c r="V26" s="21">
        <f>T26-U26</f>
        <v>0</v>
      </c>
      <c r="W26" s="98"/>
      <c r="X26" s="98"/>
      <c r="Y26" s="21">
        <f>W26-X26</f>
        <v>0</v>
      </c>
    </row>
    <row r="27" spans="1:25" s="240" customFormat="1" ht="14.45" customHeight="1" thickBot="1" x14ac:dyDescent="0.35">
      <c r="A27" s="24" t="s">
        <v>74</v>
      </c>
      <c r="B27" s="25">
        <f t="shared" ref="B27:Y27" si="30">SUM(B21:B22)</f>
        <v>0</v>
      </c>
      <c r="C27" s="25">
        <f t="shared" si="30"/>
        <v>0</v>
      </c>
      <c r="D27" s="25">
        <f t="shared" si="30"/>
        <v>0</v>
      </c>
      <c r="E27" s="25">
        <f t="shared" si="30"/>
        <v>0</v>
      </c>
      <c r="F27" s="25">
        <f t="shared" si="30"/>
        <v>0</v>
      </c>
      <c r="G27" s="25">
        <f t="shared" si="30"/>
        <v>0</v>
      </c>
      <c r="H27" s="25">
        <f t="shared" si="30"/>
        <v>0</v>
      </c>
      <c r="I27" s="25">
        <f t="shared" si="30"/>
        <v>0</v>
      </c>
      <c r="J27" s="25">
        <f t="shared" si="30"/>
        <v>0</v>
      </c>
      <c r="K27" s="25">
        <f t="shared" si="30"/>
        <v>0</v>
      </c>
      <c r="L27" s="25">
        <f t="shared" si="30"/>
        <v>0</v>
      </c>
      <c r="M27" s="25">
        <f t="shared" si="30"/>
        <v>0</v>
      </c>
      <c r="N27" s="25">
        <f t="shared" si="30"/>
        <v>0</v>
      </c>
      <c r="O27" s="25">
        <f t="shared" si="30"/>
        <v>0</v>
      </c>
      <c r="P27" s="25">
        <f t="shared" si="30"/>
        <v>0</v>
      </c>
      <c r="Q27" s="25">
        <f t="shared" si="30"/>
        <v>0</v>
      </c>
      <c r="R27" s="25">
        <f t="shared" si="30"/>
        <v>0</v>
      </c>
      <c r="S27" s="25">
        <f t="shared" si="30"/>
        <v>0</v>
      </c>
      <c r="T27" s="25">
        <f t="shared" si="30"/>
        <v>0</v>
      </c>
      <c r="U27" s="25">
        <f t="shared" si="30"/>
        <v>0</v>
      </c>
      <c r="V27" s="25">
        <f t="shared" si="30"/>
        <v>0</v>
      </c>
      <c r="W27" s="25">
        <f t="shared" si="30"/>
        <v>0</v>
      </c>
      <c r="X27" s="25">
        <f t="shared" si="30"/>
        <v>0</v>
      </c>
      <c r="Y27" s="25">
        <f t="shared" si="30"/>
        <v>0</v>
      </c>
    </row>
    <row r="29" spans="1:25" x14ac:dyDescent="0.3">
      <c r="A29" s="213" t="s">
        <v>455</v>
      </c>
      <c r="B29" s="212"/>
      <c r="C29" s="212"/>
      <c r="D29" s="212"/>
      <c r="E29" s="212"/>
      <c r="F29" s="212"/>
      <c r="H29" s="513" t="s">
        <v>828</v>
      </c>
      <c r="I29" s="514"/>
      <c r="J29" s="514"/>
      <c r="K29" s="514"/>
      <c r="L29" s="514"/>
      <c r="M29" s="514"/>
      <c r="N29" s="514"/>
      <c r="O29" s="514"/>
      <c r="P29" s="514"/>
    </row>
    <row r="30" spans="1:25" x14ac:dyDescent="0.3">
      <c r="H30" s="515"/>
      <c r="I30" s="515"/>
      <c r="J30" s="515"/>
      <c r="K30" s="515"/>
      <c r="L30" s="515"/>
      <c r="M30" s="516"/>
    </row>
    <row r="31" spans="1:25" ht="27" x14ac:dyDescent="0.3">
      <c r="A31" s="45" t="s">
        <v>10</v>
      </c>
      <c r="B31" s="72" t="str">
        <f>"BUDGET "&amp;TAB00!E14</f>
        <v>BUDGET 2025</v>
      </c>
      <c r="C31" s="72" t="str">
        <f>"REALITE "&amp;TAB00!E14</f>
        <v>REALITE 2025</v>
      </c>
      <c r="D31" s="72" t="s">
        <v>7</v>
      </c>
      <c r="E31" s="73" t="s">
        <v>8</v>
      </c>
      <c r="F31" s="72" t="s">
        <v>9</v>
      </c>
      <c r="G31" s="243"/>
      <c r="H31" s="434" t="s">
        <v>509</v>
      </c>
      <c r="I31" s="434" t="s">
        <v>510</v>
      </c>
      <c r="J31" s="434" t="s">
        <v>511</v>
      </c>
      <c r="K31" s="434" t="s">
        <v>512</v>
      </c>
      <c r="L31" s="434" t="s">
        <v>513</v>
      </c>
      <c r="M31" s="434" t="s">
        <v>514</v>
      </c>
      <c r="N31" s="434" t="s">
        <v>515</v>
      </c>
      <c r="O31" s="434" t="s">
        <v>14</v>
      </c>
      <c r="P31" s="517" t="s">
        <v>829</v>
      </c>
    </row>
    <row r="32" spans="1:25" x14ac:dyDescent="0.3">
      <c r="A32" s="157" t="s">
        <v>395</v>
      </c>
      <c r="B32" s="159">
        <f>B12</f>
        <v>0</v>
      </c>
      <c r="C32" s="159">
        <f>C12</f>
        <v>0</v>
      </c>
      <c r="D32" s="159">
        <f t="shared" ref="D32:D38" si="31">B32-C32</f>
        <v>0</v>
      </c>
      <c r="E32" s="158">
        <f t="shared" ref="E32:E38" si="32">D32</f>
        <v>0</v>
      </c>
      <c r="F32" s="162"/>
      <c r="G32" s="825"/>
      <c r="H32" s="194">
        <f>+G12</f>
        <v>0</v>
      </c>
      <c r="I32" s="194">
        <f>+J12</f>
        <v>0</v>
      </c>
      <c r="J32" s="194">
        <f>+M12</f>
        <v>0</v>
      </c>
      <c r="K32" s="194">
        <f>+P12</f>
        <v>0</v>
      </c>
      <c r="L32" s="516">
        <f>+S12</f>
        <v>0</v>
      </c>
      <c r="M32" s="516">
        <f>+V12</f>
        <v>0</v>
      </c>
      <c r="N32" s="20">
        <f>+Y12</f>
        <v>0</v>
      </c>
      <c r="O32" s="516">
        <f>+SUM(H32:N32)</f>
        <v>0</v>
      </c>
      <c r="P32" s="516">
        <f>+O32-E32</f>
        <v>0</v>
      </c>
    </row>
    <row r="33" spans="1:16" x14ac:dyDescent="0.3">
      <c r="A33" s="157" t="s">
        <v>396</v>
      </c>
      <c r="B33" s="159">
        <f>B14</f>
        <v>0</v>
      </c>
      <c r="C33" s="159">
        <f t="shared" ref="C33:C37" si="33">C14</f>
        <v>0</v>
      </c>
      <c r="D33" s="159">
        <f t="shared" si="31"/>
        <v>0</v>
      </c>
      <c r="E33" s="158">
        <f t="shared" si="32"/>
        <v>0</v>
      </c>
      <c r="F33" s="162"/>
      <c r="G33" s="826"/>
      <c r="H33" s="194">
        <f>+G14</f>
        <v>0</v>
      </c>
      <c r="I33" s="194">
        <f>+J14</f>
        <v>0</v>
      </c>
      <c r="J33" s="194">
        <f>+M14</f>
        <v>0</v>
      </c>
      <c r="K33" s="194">
        <f>+P14</f>
        <v>0</v>
      </c>
      <c r="L33" s="516">
        <f>+S14</f>
        <v>0</v>
      </c>
      <c r="M33" s="516">
        <f>+V14</f>
        <v>0</v>
      </c>
      <c r="N33" s="20">
        <f>+Y14</f>
        <v>0</v>
      </c>
      <c r="O33" s="516">
        <f t="shared" ref="O33:O38" si="34">+SUM(H33:N33)</f>
        <v>0</v>
      </c>
      <c r="P33" s="516">
        <f t="shared" ref="P33:P38" si="35">+O33-E33</f>
        <v>0</v>
      </c>
    </row>
    <row r="34" spans="1:16" ht="27" x14ac:dyDescent="0.3">
      <c r="A34" s="157" t="s">
        <v>409</v>
      </c>
      <c r="B34" s="159">
        <f>B15</f>
        <v>0</v>
      </c>
      <c r="C34" s="159">
        <f t="shared" si="33"/>
        <v>0</v>
      </c>
      <c r="D34" s="159">
        <f t="shared" si="31"/>
        <v>0</v>
      </c>
      <c r="E34" s="158">
        <f t="shared" si="32"/>
        <v>0</v>
      </c>
      <c r="F34" s="162"/>
      <c r="G34" s="826"/>
      <c r="H34" s="194">
        <f>+G15</f>
        <v>0</v>
      </c>
      <c r="I34" s="194">
        <f t="shared" ref="I34:I37" si="36">+J15</f>
        <v>0</v>
      </c>
      <c r="J34" s="194">
        <f t="shared" ref="J34:J37" si="37">+M15</f>
        <v>0</v>
      </c>
      <c r="K34" s="194">
        <f t="shared" ref="K34:K37" si="38">+P15</f>
        <v>0</v>
      </c>
      <c r="L34" s="516">
        <f t="shared" ref="L34:L37" si="39">+S15</f>
        <v>0</v>
      </c>
      <c r="M34" s="516">
        <f t="shared" ref="M34:M37" si="40">+V15</f>
        <v>0</v>
      </c>
      <c r="N34" s="20">
        <f t="shared" ref="N34:N37" si="41">+Y15</f>
        <v>0</v>
      </c>
      <c r="O34" s="516">
        <f t="shared" si="34"/>
        <v>0</v>
      </c>
      <c r="P34" s="516">
        <f t="shared" si="35"/>
        <v>0</v>
      </c>
    </row>
    <row r="35" spans="1:16" ht="27" x14ac:dyDescent="0.3">
      <c r="A35" s="157" t="s">
        <v>475</v>
      </c>
      <c r="B35" s="159">
        <f>B16</f>
        <v>0</v>
      </c>
      <c r="C35" s="159">
        <f t="shared" si="33"/>
        <v>0</v>
      </c>
      <c r="D35" s="159">
        <f t="shared" si="31"/>
        <v>0</v>
      </c>
      <c r="E35" s="158">
        <f t="shared" si="32"/>
        <v>0</v>
      </c>
      <c r="F35" s="162"/>
      <c r="G35" s="826"/>
      <c r="H35" s="194">
        <f>+G16</f>
        <v>0</v>
      </c>
      <c r="I35" s="194">
        <f t="shared" si="36"/>
        <v>0</v>
      </c>
      <c r="J35" s="194">
        <f t="shared" si="37"/>
        <v>0</v>
      </c>
      <c r="K35" s="194">
        <f t="shared" si="38"/>
        <v>0</v>
      </c>
      <c r="L35" s="516">
        <f t="shared" si="39"/>
        <v>0</v>
      </c>
      <c r="M35" s="516">
        <f t="shared" si="40"/>
        <v>0</v>
      </c>
      <c r="N35" s="20">
        <f t="shared" si="41"/>
        <v>0</v>
      </c>
      <c r="O35" s="516">
        <f t="shared" si="34"/>
        <v>0</v>
      </c>
      <c r="P35" s="516">
        <f t="shared" si="35"/>
        <v>0</v>
      </c>
    </row>
    <row r="36" spans="1:16" x14ac:dyDescent="0.3">
      <c r="A36" s="157" t="s">
        <v>410</v>
      </c>
      <c r="B36" s="159">
        <f>B17</f>
        <v>0</v>
      </c>
      <c r="C36" s="159">
        <f t="shared" si="33"/>
        <v>0</v>
      </c>
      <c r="D36" s="159">
        <f t="shared" si="31"/>
        <v>0</v>
      </c>
      <c r="E36" s="158">
        <f t="shared" si="32"/>
        <v>0</v>
      </c>
      <c r="F36" s="162"/>
      <c r="G36" s="826"/>
      <c r="H36" s="194">
        <f>+G17</f>
        <v>0</v>
      </c>
      <c r="I36" s="194">
        <f t="shared" si="36"/>
        <v>0</v>
      </c>
      <c r="J36" s="194">
        <f t="shared" si="37"/>
        <v>0</v>
      </c>
      <c r="K36" s="194">
        <f t="shared" si="38"/>
        <v>0</v>
      </c>
      <c r="L36" s="516">
        <f t="shared" si="39"/>
        <v>0</v>
      </c>
      <c r="M36" s="516">
        <f t="shared" si="40"/>
        <v>0</v>
      </c>
      <c r="N36" s="20">
        <f t="shared" si="41"/>
        <v>0</v>
      </c>
      <c r="O36" s="516">
        <f t="shared" si="34"/>
        <v>0</v>
      </c>
      <c r="P36" s="516">
        <f t="shared" si="35"/>
        <v>0</v>
      </c>
    </row>
    <row r="37" spans="1:16" x14ac:dyDescent="0.3">
      <c r="A37" s="157" t="s">
        <v>411</v>
      </c>
      <c r="B37" s="159">
        <f>B18</f>
        <v>0</v>
      </c>
      <c r="C37" s="159">
        <f t="shared" si="33"/>
        <v>0</v>
      </c>
      <c r="D37" s="159">
        <f t="shared" si="31"/>
        <v>0</v>
      </c>
      <c r="E37" s="158">
        <f t="shared" si="32"/>
        <v>0</v>
      </c>
      <c r="F37" s="162"/>
      <c r="G37" s="826"/>
      <c r="H37" s="194">
        <f>+G18</f>
        <v>0</v>
      </c>
      <c r="I37" s="194">
        <f t="shared" si="36"/>
        <v>0</v>
      </c>
      <c r="J37" s="194">
        <f t="shared" si="37"/>
        <v>0</v>
      </c>
      <c r="K37" s="194">
        <f t="shared" si="38"/>
        <v>0</v>
      </c>
      <c r="L37" s="516">
        <f t="shared" si="39"/>
        <v>0</v>
      </c>
      <c r="M37" s="516">
        <f t="shared" si="40"/>
        <v>0</v>
      </c>
      <c r="N37" s="20">
        <f t="shared" si="41"/>
        <v>0</v>
      </c>
      <c r="O37" s="516">
        <f t="shared" si="34"/>
        <v>0</v>
      </c>
      <c r="P37" s="516">
        <f t="shared" si="35"/>
        <v>0</v>
      </c>
    </row>
    <row r="38" spans="1:16" ht="27" x14ac:dyDescent="0.3">
      <c r="A38" s="157" t="s">
        <v>415</v>
      </c>
      <c r="B38" s="159">
        <f>B22+B8</f>
        <v>0</v>
      </c>
      <c r="C38" s="159">
        <f>C22+C8</f>
        <v>0</v>
      </c>
      <c r="D38" s="159">
        <f t="shared" si="31"/>
        <v>0</v>
      </c>
      <c r="E38" s="158">
        <f t="shared" si="32"/>
        <v>0</v>
      </c>
      <c r="F38" s="162"/>
      <c r="G38" s="826"/>
      <c r="H38" s="194">
        <f>+G8</f>
        <v>0</v>
      </c>
      <c r="I38" s="194">
        <f>+J8</f>
        <v>0</v>
      </c>
      <c r="J38" s="194">
        <f>+M8</f>
        <v>0</v>
      </c>
      <c r="K38" s="194">
        <f>+P8</f>
        <v>0</v>
      </c>
      <c r="L38" s="516">
        <f>+S8</f>
        <v>0</v>
      </c>
      <c r="M38" s="516">
        <f>+V8</f>
        <v>0</v>
      </c>
      <c r="N38" s="20">
        <f>+Y8</f>
        <v>0</v>
      </c>
      <c r="O38" s="516">
        <f t="shared" si="34"/>
        <v>0</v>
      </c>
      <c r="P38" s="516">
        <f t="shared" si="35"/>
        <v>0</v>
      </c>
    </row>
    <row r="39" spans="1:16" x14ac:dyDescent="0.3">
      <c r="A39" s="156" t="s">
        <v>14</v>
      </c>
      <c r="B39" s="52">
        <f>SUM(B32:B38)</f>
        <v>0</v>
      </c>
      <c r="C39" s="52">
        <f>SUM(C32:C38)</f>
        <v>0</v>
      </c>
      <c r="D39" s="52">
        <f>SUM(D32:D38)</f>
        <v>0</v>
      </c>
      <c r="E39" s="52">
        <f>SUM(E32:E38)</f>
        <v>0</v>
      </c>
      <c r="F39" s="162"/>
      <c r="G39" s="826"/>
      <c r="H39" s="202">
        <f ca="1">SUM(H32:H39)</f>
        <v>0</v>
      </c>
      <c r="I39" s="202">
        <f t="shared" ref="I39:O39" ca="1" si="42">SUM(I32:I39)</f>
        <v>0</v>
      </c>
      <c r="J39" s="202">
        <f t="shared" ca="1" si="42"/>
        <v>0</v>
      </c>
      <c r="K39" s="202">
        <f t="shared" ca="1" si="42"/>
        <v>0</v>
      </c>
      <c r="L39" s="202">
        <f t="shared" ca="1" si="42"/>
        <v>0</v>
      </c>
      <c r="M39" s="202">
        <f t="shared" ca="1" si="42"/>
        <v>0</v>
      </c>
      <c r="N39" s="202">
        <f t="shared" ca="1" si="42"/>
        <v>0</v>
      </c>
      <c r="O39" s="202">
        <f t="shared" ca="1" si="42"/>
        <v>0</v>
      </c>
      <c r="P39" s="202">
        <f ca="1">+O39-H39</f>
        <v>0</v>
      </c>
    </row>
    <row r="41" spans="1:16" x14ac:dyDescent="0.3">
      <c r="H41" s="513" t="s">
        <v>830</v>
      </c>
      <c r="I41" s="514"/>
      <c r="J41" s="514"/>
      <c r="K41" s="514"/>
      <c r="L41" s="514"/>
      <c r="M41" s="514"/>
      <c r="N41" s="514"/>
      <c r="O41" s="514"/>
      <c r="P41" s="514"/>
    </row>
    <row r="42" spans="1:16" x14ac:dyDescent="0.3">
      <c r="H42" s="515"/>
      <c r="I42" s="515"/>
      <c r="J42" s="515"/>
      <c r="K42" s="515"/>
      <c r="L42" s="515"/>
      <c r="M42" s="516"/>
    </row>
    <row r="43" spans="1:16" x14ac:dyDescent="0.3">
      <c r="H43" s="434" t="s">
        <v>509</v>
      </c>
      <c r="I43" s="434" t="s">
        <v>510</v>
      </c>
      <c r="J43" s="434" t="s">
        <v>511</v>
      </c>
      <c r="K43" s="434" t="s">
        <v>512</v>
      </c>
      <c r="L43" s="434" t="s">
        <v>513</v>
      </c>
      <c r="M43" s="434" t="s">
        <v>514</v>
      </c>
      <c r="N43" s="434" t="s">
        <v>515</v>
      </c>
    </row>
    <row r="44" spans="1:16" x14ac:dyDescent="0.3">
      <c r="E44" s="519"/>
      <c r="F44" s="519"/>
      <c r="G44" s="519" t="s">
        <v>395</v>
      </c>
      <c r="H44" s="518">
        <f>+IFERROR(H32/$O32,0)</f>
        <v>0</v>
      </c>
      <c r="I44" s="518">
        <f t="shared" ref="I44:N44" si="43">+IFERROR(I32/$O32,0)</f>
        <v>0</v>
      </c>
      <c r="J44" s="518">
        <f t="shared" si="43"/>
        <v>0</v>
      </c>
      <c r="K44" s="518">
        <f t="shared" si="43"/>
        <v>0</v>
      </c>
      <c r="L44" s="518">
        <f t="shared" si="43"/>
        <v>0</v>
      </c>
      <c r="M44" s="518">
        <f t="shared" si="43"/>
        <v>0</v>
      </c>
      <c r="N44" s="518">
        <f t="shared" si="43"/>
        <v>0</v>
      </c>
    </row>
    <row r="45" spans="1:16" x14ac:dyDescent="0.3">
      <c r="E45" s="519"/>
      <c r="F45" s="519"/>
      <c r="G45" s="519" t="s">
        <v>396</v>
      </c>
      <c r="H45" s="518">
        <f t="shared" ref="H45:N45" si="44">+IFERROR(H33/$O33,0)</f>
        <v>0</v>
      </c>
      <c r="I45" s="518">
        <f t="shared" si="44"/>
        <v>0</v>
      </c>
      <c r="J45" s="518">
        <f t="shared" si="44"/>
        <v>0</v>
      </c>
      <c r="K45" s="518">
        <f t="shared" si="44"/>
        <v>0</v>
      </c>
      <c r="L45" s="518">
        <f t="shared" si="44"/>
        <v>0</v>
      </c>
      <c r="M45" s="518">
        <f t="shared" si="44"/>
        <v>0</v>
      </c>
      <c r="N45" s="518">
        <f t="shared" si="44"/>
        <v>0</v>
      </c>
    </row>
    <row r="46" spans="1:16" x14ac:dyDescent="0.3">
      <c r="E46" s="519"/>
      <c r="F46" s="519"/>
      <c r="G46" s="519" t="s">
        <v>409</v>
      </c>
      <c r="H46" s="518">
        <f t="shared" ref="H46:N46" si="45">+IFERROR(H34/$O34,0)</f>
        <v>0</v>
      </c>
      <c r="I46" s="518">
        <f t="shared" si="45"/>
        <v>0</v>
      </c>
      <c r="J46" s="518">
        <f t="shared" si="45"/>
        <v>0</v>
      </c>
      <c r="K46" s="518">
        <f t="shared" si="45"/>
        <v>0</v>
      </c>
      <c r="L46" s="518">
        <f t="shared" si="45"/>
        <v>0</v>
      </c>
      <c r="M46" s="518">
        <f t="shared" si="45"/>
        <v>0</v>
      </c>
      <c r="N46" s="518">
        <f t="shared" si="45"/>
        <v>0</v>
      </c>
    </row>
    <row r="47" spans="1:16" x14ac:dyDescent="0.3">
      <c r="E47" s="519"/>
      <c r="F47" s="519"/>
      <c r="G47" s="519" t="s">
        <v>475</v>
      </c>
      <c r="H47" s="518">
        <f t="shared" ref="H47:N47" si="46">+IFERROR(H35/$O35,0)</f>
        <v>0</v>
      </c>
      <c r="I47" s="518">
        <f t="shared" si="46"/>
        <v>0</v>
      </c>
      <c r="J47" s="518">
        <f t="shared" si="46"/>
        <v>0</v>
      </c>
      <c r="K47" s="518">
        <f t="shared" si="46"/>
        <v>0</v>
      </c>
      <c r="L47" s="518">
        <f t="shared" si="46"/>
        <v>0</v>
      </c>
      <c r="M47" s="518">
        <f t="shared" si="46"/>
        <v>0</v>
      </c>
      <c r="N47" s="518">
        <f t="shared" si="46"/>
        <v>0</v>
      </c>
    </row>
    <row r="48" spans="1:16" x14ac:dyDescent="0.3">
      <c r="E48" s="519"/>
      <c r="F48" s="519"/>
      <c r="G48" s="519" t="s">
        <v>410</v>
      </c>
      <c r="H48" s="518">
        <f t="shared" ref="H48:N48" si="47">+IFERROR(H36/$O36,0)</f>
        <v>0</v>
      </c>
      <c r="I48" s="518">
        <f t="shared" si="47"/>
        <v>0</v>
      </c>
      <c r="J48" s="518">
        <f t="shared" si="47"/>
        <v>0</v>
      </c>
      <c r="K48" s="518">
        <f t="shared" si="47"/>
        <v>0</v>
      </c>
      <c r="L48" s="518">
        <f>+IFERROR(L36/$O36,0)</f>
        <v>0</v>
      </c>
      <c r="M48" s="518">
        <f t="shared" si="47"/>
        <v>0</v>
      </c>
      <c r="N48" s="518">
        <f t="shared" si="47"/>
        <v>0</v>
      </c>
    </row>
    <row r="49" spans="5:16" x14ac:dyDescent="0.3">
      <c r="E49" s="519"/>
      <c r="F49" s="519"/>
      <c r="G49" s="519" t="s">
        <v>411</v>
      </c>
      <c r="H49" s="518">
        <f t="shared" ref="H49:N49" si="48">+IFERROR(H37/$O37,0)</f>
        <v>0</v>
      </c>
      <c r="I49" s="518">
        <f t="shared" si="48"/>
        <v>0</v>
      </c>
      <c r="J49" s="518">
        <f t="shared" si="48"/>
        <v>0</v>
      </c>
      <c r="K49" s="518">
        <f t="shared" si="48"/>
        <v>0</v>
      </c>
      <c r="L49" s="518">
        <f t="shared" si="48"/>
        <v>0</v>
      </c>
      <c r="M49" s="518">
        <f t="shared" si="48"/>
        <v>0</v>
      </c>
      <c r="N49" s="518">
        <f t="shared" si="48"/>
        <v>0</v>
      </c>
    </row>
    <row r="50" spans="5:16" x14ac:dyDescent="0.3">
      <c r="E50" s="519"/>
      <c r="F50" s="519"/>
      <c r="G50" s="519" t="s">
        <v>415</v>
      </c>
      <c r="H50" s="518">
        <f t="shared" ref="H50:N50" si="49">+IFERROR(H38/$O38,0)</f>
        <v>0</v>
      </c>
      <c r="I50" s="518">
        <f t="shared" si="49"/>
        <v>0</v>
      </c>
      <c r="J50" s="518">
        <f t="shared" si="49"/>
        <v>0</v>
      </c>
      <c r="K50" s="518">
        <f t="shared" si="49"/>
        <v>0</v>
      </c>
      <c r="L50" s="518">
        <f t="shared" si="49"/>
        <v>0</v>
      </c>
      <c r="M50" s="518">
        <f t="shared" si="49"/>
        <v>0</v>
      </c>
      <c r="N50" s="518">
        <f t="shared" si="49"/>
        <v>0</v>
      </c>
    </row>
    <row r="51" spans="5:16" x14ac:dyDescent="0.3">
      <c r="H51" s="515"/>
      <c r="I51" s="515"/>
      <c r="J51" s="515"/>
      <c r="K51" s="515"/>
      <c r="L51" s="515"/>
      <c r="M51" s="516"/>
    </row>
    <row r="52" spans="5:16" x14ac:dyDescent="0.3">
      <c r="H52" s="515"/>
      <c r="I52" s="515"/>
      <c r="J52" s="515"/>
      <c r="K52" s="515"/>
      <c r="L52" s="515"/>
      <c r="M52" s="516"/>
    </row>
    <row r="53" spans="5:16" x14ac:dyDescent="0.3">
      <c r="H53" s="513" t="s">
        <v>831</v>
      </c>
      <c r="I53" s="514"/>
      <c r="J53" s="514"/>
      <c r="K53" s="514"/>
      <c r="L53" s="514"/>
      <c r="M53" s="514"/>
      <c r="N53" s="514"/>
      <c r="O53" s="514"/>
      <c r="P53" s="514"/>
    </row>
    <row r="54" spans="5:16" x14ac:dyDescent="0.3">
      <c r="H54" s="515"/>
      <c r="I54" s="515"/>
      <c r="J54" s="515"/>
      <c r="K54" s="515"/>
      <c r="L54" s="515"/>
      <c r="M54" s="516"/>
    </row>
    <row r="55" spans="5:16" x14ac:dyDescent="0.3">
      <c r="H55" s="434" t="s">
        <v>509</v>
      </c>
      <c r="I55" s="434" t="s">
        <v>510</v>
      </c>
      <c r="J55" s="434" t="s">
        <v>511</v>
      </c>
      <c r="K55" s="434" t="s">
        <v>512</v>
      </c>
      <c r="L55" s="434" t="s">
        <v>513</v>
      </c>
      <c r="M55" s="434" t="s">
        <v>514</v>
      </c>
      <c r="N55" s="434" t="s">
        <v>515</v>
      </c>
      <c r="O55" s="434" t="s">
        <v>14</v>
      </c>
      <c r="P55" s="517" t="s">
        <v>829</v>
      </c>
    </row>
    <row r="56" spans="5:16" x14ac:dyDescent="0.3">
      <c r="E56" s="519"/>
      <c r="F56" s="519"/>
      <c r="G56" s="519" t="s">
        <v>750</v>
      </c>
      <c r="H56" s="516">
        <f>+G10</f>
        <v>0</v>
      </c>
      <c r="I56" s="516">
        <f>+J10</f>
        <v>0</v>
      </c>
      <c r="J56" s="516">
        <f>+M10</f>
        <v>0</v>
      </c>
      <c r="K56" s="516">
        <f>+P10</f>
        <v>0</v>
      </c>
      <c r="L56" s="516">
        <f>+S10</f>
        <v>0</v>
      </c>
      <c r="M56" s="516">
        <f>+V10</f>
        <v>0</v>
      </c>
      <c r="N56" s="516">
        <f>+Y10</f>
        <v>0</v>
      </c>
      <c r="O56" s="20">
        <f>+SUM(H56:N56)</f>
        <v>0</v>
      </c>
      <c r="P56" s="20">
        <f>+O56-D10</f>
        <v>0</v>
      </c>
    </row>
    <row r="57" spans="5:16" x14ac:dyDescent="0.3">
      <c r="E57" s="519"/>
      <c r="F57" s="519"/>
      <c r="G57" s="519" t="s">
        <v>751</v>
      </c>
      <c r="H57" s="516">
        <f>+G9</f>
        <v>0</v>
      </c>
      <c r="I57" s="516">
        <f>+J9</f>
        <v>0</v>
      </c>
      <c r="J57" s="516">
        <f>+M9</f>
        <v>0</v>
      </c>
      <c r="K57" s="516">
        <f>+P9</f>
        <v>0</v>
      </c>
      <c r="L57" s="516">
        <f>+S9</f>
        <v>0</v>
      </c>
      <c r="M57" s="516">
        <f>+V9</f>
        <v>0</v>
      </c>
      <c r="N57" s="516">
        <f>+Y9</f>
        <v>0</v>
      </c>
      <c r="O57" s="20">
        <f t="shared" ref="O57:O61" si="50">+SUM(H57:N57)</f>
        <v>0</v>
      </c>
      <c r="P57" s="20">
        <f>+O57-D9</f>
        <v>0</v>
      </c>
    </row>
    <row r="58" spans="5:16" x14ac:dyDescent="0.3">
      <c r="E58" s="519"/>
      <c r="F58" s="519"/>
      <c r="G58" s="519" t="s">
        <v>752</v>
      </c>
      <c r="H58" s="516">
        <f>+G11+G12+G16+G17</f>
        <v>0</v>
      </c>
      <c r="I58" s="516">
        <f>+J11+J12+J16+J17</f>
        <v>0</v>
      </c>
      <c r="J58" s="516">
        <f>+M11+M12+M16+M17</f>
        <v>0</v>
      </c>
      <c r="K58" s="516">
        <f>+P11+P12+P16+P17</f>
        <v>0</v>
      </c>
      <c r="L58" s="516">
        <f>+S11+S12+S16+S17</f>
        <v>0</v>
      </c>
      <c r="M58" s="516">
        <f>+V11+V12+V16+V17</f>
        <v>0</v>
      </c>
      <c r="N58" s="20">
        <f>+Y11+Y12+Y16+Y17</f>
        <v>0</v>
      </c>
      <c r="O58" s="20">
        <f>+SUM(H58:N58)</f>
        <v>0</v>
      </c>
      <c r="P58" s="20">
        <f>+O58-D11-D12-D16-D17</f>
        <v>0</v>
      </c>
    </row>
    <row r="59" spans="5:16" x14ac:dyDescent="0.3">
      <c r="E59" s="519"/>
      <c r="F59" s="519"/>
      <c r="G59" s="519" t="s">
        <v>479</v>
      </c>
      <c r="H59" s="516">
        <f>+G18</f>
        <v>0</v>
      </c>
      <c r="I59" s="516">
        <f>+J18</f>
        <v>0</v>
      </c>
      <c r="J59" s="516">
        <f>+M18</f>
        <v>0</v>
      </c>
      <c r="K59" s="516">
        <f>+P18</f>
        <v>0</v>
      </c>
      <c r="L59" s="516">
        <f>+S18</f>
        <v>0</v>
      </c>
      <c r="M59" s="516">
        <f>+V18</f>
        <v>0</v>
      </c>
      <c r="N59" s="516">
        <f>+Y18</f>
        <v>0</v>
      </c>
      <c r="O59" s="20">
        <f t="shared" si="50"/>
        <v>0</v>
      </c>
      <c r="P59" s="20">
        <f>+O59-D18</f>
        <v>0</v>
      </c>
    </row>
    <row r="60" spans="5:16" x14ac:dyDescent="0.3">
      <c r="G60" s="515"/>
      <c r="H60" s="202">
        <f>SUM(H56:H59)</f>
        <v>0</v>
      </c>
      <c r="I60" s="202">
        <f t="shared" ref="I60:O60" si="51">SUM(I56:I59)</f>
        <v>0</v>
      </c>
      <c r="J60" s="202">
        <f t="shared" si="51"/>
        <v>0</v>
      </c>
      <c r="K60" s="202">
        <f t="shared" si="51"/>
        <v>0</v>
      </c>
      <c r="L60" s="202">
        <f t="shared" si="51"/>
        <v>0</v>
      </c>
      <c r="M60" s="202">
        <f t="shared" si="51"/>
        <v>0</v>
      </c>
      <c r="N60" s="202">
        <f t="shared" si="51"/>
        <v>0</v>
      </c>
      <c r="O60" s="202">
        <f t="shared" si="51"/>
        <v>0</v>
      </c>
    </row>
    <row r="61" spans="5:16" x14ac:dyDescent="0.3">
      <c r="E61" s="519"/>
      <c r="F61" s="519"/>
      <c r="G61" s="519" t="s">
        <v>754</v>
      </c>
      <c r="H61" s="516">
        <f>+G14+G15</f>
        <v>0</v>
      </c>
      <c r="I61" s="516">
        <f>+J14+J15</f>
        <v>0</v>
      </c>
      <c r="J61" s="516">
        <f>+M14+M15</f>
        <v>0</v>
      </c>
      <c r="K61" s="516">
        <f>+P14+P15</f>
        <v>0</v>
      </c>
      <c r="L61" s="516">
        <f>+S14+S15</f>
        <v>0</v>
      </c>
      <c r="M61" s="516">
        <f>+V14+V15</f>
        <v>0</v>
      </c>
      <c r="N61" s="20">
        <f>+Y14+Y15</f>
        <v>0</v>
      </c>
      <c r="O61" s="20">
        <f t="shared" si="50"/>
        <v>0</v>
      </c>
      <c r="P61" s="20">
        <f>+O61-D14-D15</f>
        <v>0</v>
      </c>
    </row>
    <row r="62" spans="5:16" x14ac:dyDescent="0.3">
      <c r="G62" s="515"/>
      <c r="H62" s="202">
        <f>+H60+H61</f>
        <v>0</v>
      </c>
      <c r="I62" s="202">
        <f t="shared" ref="I62:O62" si="52">+I60+I61</f>
        <v>0</v>
      </c>
      <c r="J62" s="202">
        <f t="shared" si="52"/>
        <v>0</v>
      </c>
      <c r="K62" s="202">
        <f t="shared" si="52"/>
        <v>0</v>
      </c>
      <c r="L62" s="202">
        <f t="shared" si="52"/>
        <v>0</v>
      </c>
      <c r="M62" s="202">
        <f t="shared" si="52"/>
        <v>0</v>
      </c>
      <c r="N62" s="202">
        <f>+N60+N61</f>
        <v>0</v>
      </c>
      <c r="O62" s="202">
        <f t="shared" si="52"/>
        <v>0</v>
      </c>
    </row>
    <row r="63" spans="5:16" x14ac:dyDescent="0.3">
      <c r="H63" s="515"/>
      <c r="I63" s="515"/>
      <c r="J63" s="515"/>
      <c r="K63" s="515"/>
      <c r="L63" s="515"/>
      <c r="M63" s="516"/>
    </row>
    <row r="64" spans="5:16" x14ac:dyDescent="0.3">
      <c r="H64" s="513" t="s">
        <v>832</v>
      </c>
      <c r="I64" s="514"/>
      <c r="J64" s="514"/>
      <c r="K64" s="514"/>
      <c r="L64" s="514"/>
      <c r="M64" s="514"/>
      <c r="N64" s="514"/>
      <c r="O64" s="514"/>
      <c r="P64" s="514"/>
    </row>
    <row r="65" spans="5:16" x14ac:dyDescent="0.3">
      <c r="H65" s="515"/>
      <c r="I65" s="515"/>
      <c r="J65" s="515"/>
      <c r="K65" s="515"/>
      <c r="L65" s="515"/>
      <c r="M65" s="516"/>
    </row>
    <row r="66" spans="5:16" ht="27" x14ac:dyDescent="0.3">
      <c r="H66" s="434" t="s">
        <v>509</v>
      </c>
      <c r="I66" s="434" t="s">
        <v>510</v>
      </c>
      <c r="J66" s="434" t="s">
        <v>511</v>
      </c>
      <c r="K66" s="434" t="s">
        <v>512</v>
      </c>
      <c r="L66" s="434" t="s">
        <v>513</v>
      </c>
      <c r="M66" s="434" t="s">
        <v>514</v>
      </c>
      <c r="N66" s="434" t="s">
        <v>515</v>
      </c>
      <c r="P66" s="73" t="s">
        <v>8</v>
      </c>
    </row>
    <row r="67" spans="5:16" x14ac:dyDescent="0.3">
      <c r="E67" s="519"/>
      <c r="F67" s="519"/>
      <c r="G67" s="519" t="s">
        <v>750</v>
      </c>
      <c r="H67" s="518">
        <f>+IFERROR(H56/$O56,0)</f>
        <v>0</v>
      </c>
      <c r="I67" s="518">
        <f t="shared" ref="I67:N67" si="53">+IFERROR(I56/$O56,0)</f>
        <v>0</v>
      </c>
      <c r="J67" s="518">
        <f t="shared" si="53"/>
        <v>0</v>
      </c>
      <c r="K67" s="518">
        <f t="shared" si="53"/>
        <v>0</v>
      </c>
      <c r="L67" s="518">
        <f t="shared" si="53"/>
        <v>0</v>
      </c>
      <c r="M67" s="518">
        <f t="shared" si="53"/>
        <v>0</v>
      </c>
      <c r="N67" s="518">
        <f t="shared" si="53"/>
        <v>0</v>
      </c>
      <c r="P67" s="518">
        <f>+IFERROR(O56/$E$39,0)</f>
        <v>0</v>
      </c>
    </row>
    <row r="68" spans="5:16" x14ac:dyDescent="0.3">
      <c r="E68" s="519"/>
      <c r="F68" s="519"/>
      <c r="G68" s="519" t="s">
        <v>751</v>
      </c>
      <c r="H68" s="518">
        <f t="shared" ref="H68:N68" si="54">+IFERROR(H57/$O57,0)</f>
        <v>0</v>
      </c>
      <c r="I68" s="518">
        <f t="shared" si="54"/>
        <v>0</v>
      </c>
      <c r="J68" s="518">
        <f t="shared" si="54"/>
        <v>0</v>
      </c>
      <c r="K68" s="518">
        <f t="shared" si="54"/>
        <v>0</v>
      </c>
      <c r="L68" s="518">
        <f t="shared" si="54"/>
        <v>0</v>
      </c>
      <c r="M68" s="518">
        <f t="shared" si="54"/>
        <v>0</v>
      </c>
      <c r="N68" s="518">
        <f t="shared" si="54"/>
        <v>0</v>
      </c>
      <c r="P68" s="518">
        <f t="shared" ref="P68:P71" si="55">+IFERROR(O57/$E$39,0)</f>
        <v>0</v>
      </c>
    </row>
    <row r="69" spans="5:16" x14ac:dyDescent="0.3">
      <c r="E69" s="519"/>
      <c r="F69" s="519"/>
      <c r="G69" s="519" t="s">
        <v>833</v>
      </c>
      <c r="H69" s="518">
        <f t="shared" ref="H69:N69" si="56">+IFERROR(H58/$O58,0)</f>
        <v>0</v>
      </c>
      <c r="I69" s="518">
        <f t="shared" si="56"/>
        <v>0</v>
      </c>
      <c r="J69" s="518">
        <f t="shared" si="56"/>
        <v>0</v>
      </c>
      <c r="K69" s="518">
        <f t="shared" si="56"/>
        <v>0</v>
      </c>
      <c r="L69" s="518">
        <f t="shared" si="56"/>
        <v>0</v>
      </c>
      <c r="M69" s="518">
        <f t="shared" si="56"/>
        <v>0</v>
      </c>
      <c r="N69" s="518">
        <f t="shared" si="56"/>
        <v>0</v>
      </c>
      <c r="P69" s="518">
        <f t="shared" si="55"/>
        <v>0</v>
      </c>
    </row>
    <row r="70" spans="5:16" x14ac:dyDescent="0.3">
      <c r="E70" s="519"/>
      <c r="F70" s="519"/>
      <c r="G70" s="519" t="s">
        <v>752</v>
      </c>
      <c r="H70" s="518">
        <f t="shared" ref="H70:N70" si="57">+IFERROR(H59/$O59,0)</f>
        <v>0</v>
      </c>
      <c r="I70" s="518">
        <f t="shared" si="57"/>
        <v>0</v>
      </c>
      <c r="J70" s="518">
        <f t="shared" si="57"/>
        <v>0</v>
      </c>
      <c r="K70" s="518">
        <f t="shared" si="57"/>
        <v>0</v>
      </c>
      <c r="L70" s="518">
        <f t="shared" si="57"/>
        <v>0</v>
      </c>
      <c r="M70" s="518">
        <f t="shared" si="57"/>
        <v>0</v>
      </c>
      <c r="N70" s="518">
        <f t="shared" si="57"/>
        <v>0</v>
      </c>
      <c r="P70" s="518">
        <f t="shared" si="55"/>
        <v>0</v>
      </c>
    </row>
    <row r="71" spans="5:16" x14ac:dyDescent="0.3">
      <c r="E71" s="519"/>
      <c r="F71" s="519"/>
      <c r="G71" s="519" t="s">
        <v>479</v>
      </c>
      <c r="H71" s="518">
        <f t="shared" ref="H71:N73" si="58">+IFERROR(H60/$O60,0)</f>
        <v>0</v>
      </c>
      <c r="I71" s="518">
        <f t="shared" si="58"/>
        <v>0</v>
      </c>
      <c r="J71" s="518">
        <f t="shared" si="58"/>
        <v>0</v>
      </c>
      <c r="K71" s="518">
        <f t="shared" si="58"/>
        <v>0</v>
      </c>
      <c r="L71" s="518">
        <f t="shared" si="58"/>
        <v>0</v>
      </c>
      <c r="M71" s="518">
        <f t="shared" si="58"/>
        <v>0</v>
      </c>
      <c r="N71" s="518">
        <f t="shared" si="58"/>
        <v>0</v>
      </c>
      <c r="P71" s="518">
        <f t="shared" si="55"/>
        <v>0</v>
      </c>
    </row>
    <row r="72" spans="5:16" x14ac:dyDescent="0.3">
      <c r="G72" s="515"/>
      <c r="H72" s="515"/>
      <c r="I72" s="515"/>
      <c r="J72" s="515"/>
      <c r="K72" s="515"/>
      <c r="L72" s="515"/>
      <c r="M72" s="19"/>
      <c r="P72" s="515"/>
    </row>
    <row r="73" spans="5:16" x14ac:dyDescent="0.3">
      <c r="E73" s="519"/>
      <c r="F73" s="519"/>
      <c r="G73" s="519" t="s">
        <v>754</v>
      </c>
      <c r="H73" s="518">
        <f t="shared" si="58"/>
        <v>0</v>
      </c>
      <c r="I73" s="518">
        <f t="shared" si="58"/>
        <v>0</v>
      </c>
      <c r="J73" s="518">
        <f t="shared" si="58"/>
        <v>0</v>
      </c>
      <c r="K73" s="518">
        <f t="shared" si="58"/>
        <v>0</v>
      </c>
      <c r="L73" s="518">
        <f t="shared" si="58"/>
        <v>0</v>
      </c>
      <c r="M73" s="518">
        <f t="shared" si="58"/>
        <v>0</v>
      </c>
      <c r="N73" s="518">
        <f>+IFERROR(N62/$O62,0)</f>
        <v>0</v>
      </c>
      <c r="P73" s="518">
        <f>+IFERROR(O62/$E$39,0)</f>
        <v>0</v>
      </c>
    </row>
    <row r="74" spans="5:16" x14ac:dyDescent="0.3">
      <c r="H74" s="515"/>
      <c r="I74" s="515"/>
      <c r="J74" s="515"/>
      <c r="K74" s="515"/>
      <c r="L74" s="515"/>
      <c r="M74" s="515"/>
    </row>
    <row r="75" spans="5:16" x14ac:dyDescent="0.3">
      <c r="H75" s="515"/>
      <c r="I75" s="515"/>
      <c r="J75" s="515"/>
      <c r="K75" s="515"/>
      <c r="L75" s="515"/>
      <c r="M75" s="515"/>
    </row>
    <row r="76" spans="5:16" x14ac:dyDescent="0.3">
      <c r="H76" s="515"/>
      <c r="I76" s="515"/>
      <c r="J76" s="515"/>
      <c r="K76" s="515"/>
      <c r="L76" s="515"/>
      <c r="M76" s="515"/>
    </row>
    <row r="77" spans="5:16" x14ac:dyDescent="0.3">
      <c r="H77" s="515"/>
      <c r="I77" s="515"/>
      <c r="J77" s="515"/>
      <c r="K77" s="515"/>
      <c r="L77" s="515"/>
      <c r="M77" s="515"/>
    </row>
    <row r="78" spans="5:16" x14ac:dyDescent="0.3">
      <c r="H78" s="515"/>
      <c r="I78" s="515"/>
      <c r="J78" s="515"/>
      <c r="K78" s="515"/>
      <c r="L78" s="515"/>
      <c r="M78" s="516"/>
    </row>
    <row r="79" spans="5:16" x14ac:dyDescent="0.3">
      <c r="H79" s="515"/>
      <c r="I79" s="515"/>
      <c r="J79" s="515"/>
      <c r="K79" s="515"/>
      <c r="L79" s="515"/>
      <c r="M79" s="516"/>
    </row>
    <row r="80" spans="5:16" x14ac:dyDescent="0.3">
      <c r="H80" s="515"/>
      <c r="I80" s="515"/>
      <c r="J80" s="515"/>
      <c r="K80" s="515"/>
      <c r="L80" s="515"/>
      <c r="M80" s="516"/>
    </row>
    <row r="81" spans="8:13" x14ac:dyDescent="0.3">
      <c r="H81" s="515"/>
      <c r="I81" s="515"/>
      <c r="J81" s="515"/>
      <c r="K81" s="515"/>
      <c r="L81" s="515"/>
      <c r="M81" s="516"/>
    </row>
    <row r="82" spans="8:13" x14ac:dyDescent="0.3">
      <c r="H82" s="515"/>
      <c r="I82" s="515"/>
      <c r="J82" s="515"/>
      <c r="K82" s="515"/>
      <c r="L82" s="515"/>
      <c r="M82" s="516"/>
    </row>
    <row r="83" spans="8:13" x14ac:dyDescent="0.3">
      <c r="H83" s="515"/>
      <c r="I83" s="515"/>
      <c r="J83" s="515"/>
      <c r="K83" s="515"/>
      <c r="L83" s="515"/>
      <c r="M83" s="516"/>
    </row>
    <row r="84" spans="8:13" x14ac:dyDescent="0.3">
      <c r="H84" s="515"/>
      <c r="I84" s="515"/>
      <c r="J84" s="515"/>
      <c r="K84" s="515"/>
      <c r="L84" s="515"/>
      <c r="M84" s="516"/>
    </row>
    <row r="85" spans="8:13" x14ac:dyDescent="0.3">
      <c r="H85" s="515"/>
      <c r="I85" s="515"/>
      <c r="J85" s="515"/>
      <c r="K85" s="515"/>
      <c r="L85" s="515"/>
      <c r="M85" s="516"/>
    </row>
    <row r="86" spans="8:13" x14ac:dyDescent="0.3">
      <c r="H86" s="515"/>
      <c r="I86" s="515"/>
      <c r="J86" s="515"/>
      <c r="K86" s="515"/>
      <c r="L86" s="515"/>
      <c r="M86" s="516"/>
    </row>
    <row r="87" spans="8:13" x14ac:dyDescent="0.3">
      <c r="H87" s="515"/>
      <c r="I87" s="515"/>
      <c r="J87" s="515"/>
      <c r="K87" s="515"/>
      <c r="L87" s="515"/>
      <c r="M87" s="516"/>
    </row>
    <row r="88" spans="8:13" x14ac:dyDescent="0.3">
      <c r="H88" s="515"/>
      <c r="I88" s="515"/>
      <c r="J88" s="515"/>
      <c r="K88" s="515"/>
      <c r="L88" s="515"/>
      <c r="M88" s="516"/>
    </row>
    <row r="89" spans="8:13" x14ac:dyDescent="0.3">
      <c r="H89" s="515"/>
      <c r="I89" s="515"/>
      <c r="J89" s="515"/>
      <c r="K89" s="515"/>
      <c r="L89" s="515"/>
      <c r="M89" s="516"/>
    </row>
    <row r="90" spans="8:13" x14ac:dyDescent="0.3">
      <c r="H90" s="515"/>
      <c r="I90" s="515"/>
      <c r="J90" s="515"/>
      <c r="K90" s="515"/>
      <c r="L90" s="515"/>
      <c r="M90" s="516"/>
    </row>
    <row r="91" spans="8:13" x14ac:dyDescent="0.3">
      <c r="H91" s="515"/>
      <c r="I91" s="515"/>
      <c r="J91" s="515"/>
      <c r="K91" s="515"/>
      <c r="L91" s="515"/>
      <c r="M91" s="516"/>
    </row>
    <row r="92" spans="8:13" x14ac:dyDescent="0.3">
      <c r="H92" s="515"/>
      <c r="I92" s="515"/>
      <c r="J92" s="515"/>
      <c r="K92" s="515"/>
      <c r="L92" s="515"/>
      <c r="M92" s="516"/>
    </row>
    <row r="93" spans="8:13" x14ac:dyDescent="0.3">
      <c r="H93" s="515"/>
      <c r="I93" s="515"/>
      <c r="J93" s="515"/>
      <c r="K93" s="515"/>
      <c r="L93" s="515"/>
      <c r="M93" s="516"/>
    </row>
    <row r="94" spans="8:13" x14ac:dyDescent="0.3">
      <c r="H94" s="515"/>
      <c r="I94" s="515"/>
      <c r="J94" s="515"/>
      <c r="K94" s="515"/>
      <c r="L94" s="515"/>
      <c r="M94" s="516"/>
    </row>
    <row r="95" spans="8:13" x14ac:dyDescent="0.3">
      <c r="H95" s="515"/>
      <c r="I95" s="515"/>
      <c r="J95" s="515"/>
      <c r="K95" s="515"/>
      <c r="L95" s="515"/>
      <c r="M95" s="516"/>
    </row>
    <row r="96" spans="8:13" x14ac:dyDescent="0.3">
      <c r="H96" s="515"/>
      <c r="I96" s="515"/>
      <c r="J96" s="515"/>
      <c r="K96" s="515"/>
      <c r="L96" s="515"/>
      <c r="M96" s="516"/>
    </row>
    <row r="97" spans="8:13" x14ac:dyDescent="0.3">
      <c r="H97" s="515"/>
      <c r="I97" s="515"/>
      <c r="J97" s="515"/>
      <c r="K97" s="515"/>
      <c r="L97" s="515"/>
      <c r="M97" s="516"/>
    </row>
    <row r="98" spans="8:13" x14ac:dyDescent="0.3">
      <c r="H98" s="515"/>
      <c r="I98" s="515"/>
      <c r="J98" s="515"/>
      <c r="K98" s="515"/>
      <c r="L98" s="515"/>
      <c r="M98" s="516"/>
    </row>
    <row r="99" spans="8:13" x14ac:dyDescent="0.3">
      <c r="H99" s="515"/>
      <c r="I99" s="515"/>
      <c r="J99" s="515"/>
      <c r="K99" s="515"/>
      <c r="L99" s="515"/>
      <c r="M99" s="516"/>
    </row>
    <row r="100" spans="8:13" x14ac:dyDescent="0.3">
      <c r="H100" s="515"/>
      <c r="I100" s="515"/>
      <c r="J100" s="515"/>
      <c r="K100" s="515"/>
      <c r="L100" s="515"/>
      <c r="M100" s="516"/>
    </row>
    <row r="101" spans="8:13" x14ac:dyDescent="0.3">
      <c r="H101" s="515"/>
      <c r="I101" s="515"/>
      <c r="J101" s="515"/>
      <c r="K101" s="515"/>
      <c r="L101" s="515"/>
      <c r="M101" s="516"/>
    </row>
    <row r="102" spans="8:13" x14ac:dyDescent="0.3">
      <c r="H102" s="515"/>
      <c r="I102" s="515"/>
      <c r="J102" s="515"/>
      <c r="K102" s="515"/>
      <c r="L102" s="515"/>
      <c r="M102" s="516"/>
    </row>
    <row r="103" spans="8:13" x14ac:dyDescent="0.3">
      <c r="H103" s="515"/>
      <c r="I103" s="515"/>
      <c r="J103" s="515"/>
      <c r="K103" s="515"/>
      <c r="L103" s="515"/>
      <c r="M103" s="516"/>
    </row>
    <row r="104" spans="8:13" x14ac:dyDescent="0.3">
      <c r="H104" s="515"/>
      <c r="I104" s="515"/>
      <c r="J104" s="515"/>
      <c r="K104" s="515"/>
      <c r="L104" s="515"/>
      <c r="M104" s="516"/>
    </row>
    <row r="105" spans="8:13" x14ac:dyDescent="0.3">
      <c r="H105" s="515"/>
      <c r="I105" s="515"/>
      <c r="J105" s="515"/>
      <c r="K105" s="515"/>
      <c r="L105" s="515"/>
      <c r="M105" s="516"/>
    </row>
    <row r="106" spans="8:13" x14ac:dyDescent="0.3">
      <c r="H106" s="515"/>
      <c r="I106" s="515"/>
      <c r="J106" s="515"/>
      <c r="K106" s="515"/>
      <c r="L106" s="515"/>
      <c r="M106" s="516"/>
    </row>
    <row r="107" spans="8:13" x14ac:dyDescent="0.3">
      <c r="H107" s="515"/>
      <c r="I107" s="515"/>
      <c r="J107" s="515"/>
      <c r="K107" s="515"/>
      <c r="L107" s="515"/>
      <c r="M107" s="516"/>
    </row>
    <row r="108" spans="8:13" x14ac:dyDescent="0.3">
      <c r="H108" s="515"/>
      <c r="I108" s="515"/>
      <c r="J108" s="515"/>
      <c r="K108" s="515"/>
      <c r="L108" s="515"/>
      <c r="M108" s="516"/>
    </row>
    <row r="109" spans="8:13" x14ac:dyDescent="0.3">
      <c r="H109" s="515"/>
      <c r="I109" s="515"/>
      <c r="J109" s="515"/>
      <c r="K109" s="515"/>
      <c r="L109" s="515"/>
      <c r="M109" s="516"/>
    </row>
    <row r="110" spans="8:13" x14ac:dyDescent="0.3">
      <c r="H110" s="515"/>
      <c r="I110" s="515"/>
      <c r="J110" s="515"/>
      <c r="K110" s="515"/>
      <c r="L110" s="515"/>
      <c r="M110" s="516"/>
    </row>
    <row r="111" spans="8:13" x14ac:dyDescent="0.3">
      <c r="H111" s="515"/>
      <c r="I111" s="515"/>
      <c r="J111" s="515"/>
      <c r="K111" s="515"/>
      <c r="L111" s="515"/>
      <c r="M111" s="516"/>
    </row>
    <row r="112" spans="8:13" x14ac:dyDescent="0.3">
      <c r="H112" s="515"/>
      <c r="I112" s="515"/>
      <c r="J112" s="515"/>
      <c r="K112" s="515"/>
      <c r="L112" s="515"/>
      <c r="M112" s="516"/>
    </row>
    <row r="113" spans="8:13" x14ac:dyDescent="0.3">
      <c r="H113" s="515"/>
      <c r="I113" s="515"/>
      <c r="J113" s="515"/>
      <c r="K113" s="515"/>
      <c r="L113" s="515"/>
      <c r="M113" s="516"/>
    </row>
    <row r="114" spans="8:13" x14ac:dyDescent="0.3">
      <c r="H114" s="515"/>
      <c r="I114" s="515"/>
      <c r="J114" s="515"/>
      <c r="K114" s="515"/>
      <c r="L114" s="515"/>
      <c r="M114" s="516"/>
    </row>
    <row r="115" spans="8:13" x14ac:dyDescent="0.3">
      <c r="H115" s="515"/>
      <c r="I115" s="515"/>
      <c r="J115" s="515"/>
      <c r="K115" s="515"/>
      <c r="L115" s="515"/>
      <c r="M115" s="516"/>
    </row>
    <row r="116" spans="8:13" x14ac:dyDescent="0.3">
      <c r="H116" s="515"/>
      <c r="I116" s="515"/>
      <c r="J116" s="515"/>
      <c r="K116" s="515"/>
      <c r="L116" s="515"/>
      <c r="M116" s="516"/>
    </row>
    <row r="117" spans="8:13" x14ac:dyDescent="0.3">
      <c r="H117" s="515"/>
      <c r="I117" s="515"/>
      <c r="J117" s="515"/>
      <c r="K117" s="515"/>
      <c r="L117" s="515"/>
      <c r="M117" s="516"/>
    </row>
    <row r="118" spans="8:13" x14ac:dyDescent="0.3">
      <c r="H118" s="515"/>
      <c r="I118" s="515"/>
      <c r="J118" s="515"/>
      <c r="K118" s="515"/>
      <c r="L118" s="515"/>
      <c r="M118" s="516"/>
    </row>
  </sheetData>
  <mergeCells count="11">
    <mergeCell ref="G32:G39"/>
    <mergeCell ref="N6:P6"/>
    <mergeCell ref="B5:Y5"/>
    <mergeCell ref="Q6:S6"/>
    <mergeCell ref="T6:V6"/>
    <mergeCell ref="W6:Y6"/>
    <mergeCell ref="A6:A7"/>
    <mergeCell ref="B6:D6"/>
    <mergeCell ref="E6:G6"/>
    <mergeCell ref="H6:J6"/>
    <mergeCell ref="K6:M6"/>
  </mergeCells>
  <conditionalFormatting sqref="H67:N71 H73:N73">
    <cfRule type="top10" dxfId="19" priority="1" bottom="1" rank="10"/>
    <cfRule type="top10" dxfId="18" priority="2" rank="10"/>
  </conditionalFormatting>
  <conditionalFormatting sqref="H44:N50">
    <cfRule type="top10" dxfId="17" priority="85" bottom="1" rank="10"/>
    <cfRule type="top10" dxfId="16" priority="86" rank="10"/>
  </conditionalFormatting>
  <hyperlinks>
    <hyperlink ref="A1" location="TAB00!A1" display="Retour page de garde" xr:uid="{00000000-0004-0000-2200-000000000000}"/>
    <hyperlink ref="G32:G39" location="'TAB24'!A1" display="'TAB24'!A1" xr:uid="{00000000-0004-0000-2200-000001000000}"/>
    <hyperlink ref="G37" location="'TAB24'!A1" display="'TAB24'!A1" xr:uid="{00000000-0004-0000-2200-000002000000}"/>
  </hyperlinks>
  <pageMargins left="0.7" right="0.7" top="0.75" bottom="0.75" header="0.3" footer="0.3"/>
  <pageSetup paperSize="8" scale="59" fitToHeight="0" orientation="landscape" verticalDpi="300" r:id="rId1"/>
  <colBreaks count="1" manualBreakCount="1">
    <brk id="26" max="36" man="1"/>
  </col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I82"/>
  <sheetViews>
    <sheetView zoomScaleNormal="100" workbookViewId="0">
      <selection activeCell="C7" sqref="C7"/>
    </sheetView>
  </sheetViews>
  <sheetFormatPr baseColWidth="10" defaultColWidth="11.5" defaultRowHeight="13.5" x14ac:dyDescent="0.3"/>
  <cols>
    <col min="1" max="1" width="11.5" style="237"/>
    <col min="2" max="2" width="56.33203125" style="235" customWidth="1"/>
    <col min="3" max="9" width="16.6640625" style="237" customWidth="1"/>
    <col min="10" max="16384" width="11.5" style="237"/>
  </cols>
  <sheetData>
    <row r="1" spans="1:9" s="7" customFormat="1" ht="15" x14ac:dyDescent="0.3">
      <c r="A1" s="78" t="s">
        <v>33</v>
      </c>
    </row>
    <row r="2" spans="1:9" s="7" customFormat="1" ht="15" x14ac:dyDescent="0.3">
      <c r="A2" s="18"/>
      <c r="C2" s="4"/>
      <c r="D2" s="4"/>
      <c r="E2" s="4"/>
      <c r="F2" s="4"/>
      <c r="G2" s="4"/>
      <c r="H2" s="4"/>
      <c r="I2" s="4"/>
    </row>
    <row r="3" spans="1:9" s="211" customFormat="1" ht="22.15" customHeight="1" x14ac:dyDescent="0.35">
      <c r="A3" s="204" t="str">
        <f>TAB00!B101&amp;" : "&amp;TAB00!C101</f>
        <v xml:space="preserve">TAB9.1 : Comparaison des volumes, capacités et puissances budgétés et réels de l'année </v>
      </c>
      <c r="B3" s="209"/>
      <c r="C3" s="209"/>
      <c r="D3" s="209"/>
      <c r="E3" s="209"/>
      <c r="F3" s="209"/>
      <c r="G3" s="209"/>
      <c r="H3" s="209"/>
      <c r="I3" s="209"/>
    </row>
    <row r="5" spans="1:9" s="236" customFormat="1" ht="15" x14ac:dyDescent="0.3">
      <c r="A5" s="244" t="s">
        <v>519</v>
      </c>
      <c r="B5" s="245"/>
      <c r="C5" s="245"/>
      <c r="D5" s="245"/>
      <c r="E5" s="245"/>
      <c r="F5" s="245"/>
      <c r="G5" s="245"/>
      <c r="H5" s="245"/>
      <c r="I5" s="245"/>
    </row>
    <row r="6" spans="1:9" s="236" customFormat="1" x14ac:dyDescent="0.3">
      <c r="B6" s="246"/>
    </row>
    <row r="7" spans="1:9" s="246" customFormat="1" ht="40.5" x14ac:dyDescent="0.3">
      <c r="A7" s="247" t="s">
        <v>520</v>
      </c>
      <c r="B7" s="219" t="s">
        <v>648</v>
      </c>
      <c r="C7" s="106" t="str">
        <f>"REALITE "&amp;TAB00!E14-4</f>
        <v>REALITE 2021</v>
      </c>
      <c r="D7" s="91" t="str">
        <f>"REALITE "&amp;TAB00!E14-3</f>
        <v>REALITE 2022</v>
      </c>
      <c r="E7" s="91" t="str">
        <f>"REALITE "&amp;TAB00!E14-2</f>
        <v>REALITE 2023</v>
      </c>
      <c r="F7" s="91" t="str">
        <f>"REALITE "&amp;TAB00!E14-1</f>
        <v>REALITE 2024</v>
      </c>
      <c r="G7" s="91" t="str">
        <f>"BUDGET "&amp;TAB00!E14</f>
        <v>BUDGET 2025</v>
      </c>
      <c r="H7" s="91" t="str">
        <f>"REALITE "&amp;TAB00!E14</f>
        <v>REALITE 2025</v>
      </c>
      <c r="I7" s="27" t="str">
        <f>"ECART "&amp;G7&amp;" - "&amp;H7</f>
        <v>ECART BUDGET 2025 - REALITE 2025</v>
      </c>
    </row>
    <row r="8" spans="1:9" s="236" customFormat="1" x14ac:dyDescent="0.3">
      <c r="A8" s="832" t="s">
        <v>521</v>
      </c>
      <c r="B8" s="248" t="s">
        <v>509</v>
      </c>
      <c r="C8" s="22"/>
      <c r="D8" s="22"/>
      <c r="E8" s="22"/>
      <c r="F8" s="22"/>
      <c r="G8" s="22"/>
      <c r="H8" s="22"/>
      <c r="I8" s="249">
        <f t="shared" ref="I8:I19" si="0">G8-H8</f>
        <v>0</v>
      </c>
    </row>
    <row r="9" spans="1:9" s="236" customFormat="1" x14ac:dyDescent="0.3">
      <c r="A9" s="832"/>
      <c r="B9" s="248" t="s">
        <v>510</v>
      </c>
      <c r="C9" s="22"/>
      <c r="D9" s="22"/>
      <c r="E9" s="22"/>
      <c r="F9" s="22"/>
      <c r="G9" s="22"/>
      <c r="H9" s="22"/>
      <c r="I9" s="249">
        <f t="shared" si="0"/>
        <v>0</v>
      </c>
    </row>
    <row r="10" spans="1:9" s="236" customFormat="1" x14ac:dyDescent="0.3">
      <c r="A10" s="832"/>
      <c r="B10" s="248" t="s">
        <v>511</v>
      </c>
      <c r="C10" s="22"/>
      <c r="D10" s="22"/>
      <c r="E10" s="22"/>
      <c r="F10" s="22"/>
      <c r="G10" s="22"/>
      <c r="H10" s="22"/>
      <c r="I10" s="249">
        <f t="shared" si="0"/>
        <v>0</v>
      </c>
    </row>
    <row r="11" spans="1:9" s="236" customFormat="1" x14ac:dyDescent="0.3">
      <c r="A11" s="832"/>
      <c r="B11" s="250" t="s">
        <v>522</v>
      </c>
      <c r="C11" s="251">
        <f t="shared" ref="C11:H11" si="1">SUM(C8:C10)</f>
        <v>0</v>
      </c>
      <c r="D11" s="251">
        <f t="shared" si="1"/>
        <v>0</v>
      </c>
      <c r="E11" s="251">
        <f t="shared" si="1"/>
        <v>0</v>
      </c>
      <c r="F11" s="251">
        <f t="shared" si="1"/>
        <v>0</v>
      </c>
      <c r="G11" s="251">
        <f t="shared" si="1"/>
        <v>0</v>
      </c>
      <c r="H11" s="251">
        <f t="shared" si="1"/>
        <v>0</v>
      </c>
      <c r="I11" s="249">
        <f t="shared" si="0"/>
        <v>0</v>
      </c>
    </row>
    <row r="12" spans="1:9" s="236" customFormat="1" x14ac:dyDescent="0.3">
      <c r="A12" s="833" t="s">
        <v>523</v>
      </c>
      <c r="B12" s="248" t="s">
        <v>512</v>
      </c>
      <c r="C12" s="22"/>
      <c r="D12" s="22"/>
      <c r="E12" s="22"/>
      <c r="F12" s="22"/>
      <c r="G12" s="22"/>
      <c r="H12" s="22"/>
      <c r="I12" s="249">
        <f t="shared" si="0"/>
        <v>0</v>
      </c>
    </row>
    <row r="13" spans="1:9" s="236" customFormat="1" x14ac:dyDescent="0.3">
      <c r="A13" s="832"/>
      <c r="B13" s="248" t="s">
        <v>513</v>
      </c>
      <c r="C13" s="22"/>
      <c r="D13" s="22"/>
      <c r="E13" s="22"/>
      <c r="F13" s="22"/>
      <c r="G13" s="22"/>
      <c r="H13" s="22"/>
      <c r="I13" s="249">
        <f t="shared" si="0"/>
        <v>0</v>
      </c>
    </row>
    <row r="14" spans="1:9" s="236" customFormat="1" x14ac:dyDescent="0.3">
      <c r="A14" s="834"/>
      <c r="B14" s="250" t="s">
        <v>524</v>
      </c>
      <c r="C14" s="251">
        <f t="shared" ref="C14:H14" si="2">SUM(C12:C13)</f>
        <v>0</v>
      </c>
      <c r="D14" s="251">
        <f t="shared" si="2"/>
        <v>0</v>
      </c>
      <c r="E14" s="251">
        <f t="shared" si="2"/>
        <v>0</v>
      </c>
      <c r="F14" s="251">
        <f t="shared" si="2"/>
        <v>0</v>
      </c>
      <c r="G14" s="251">
        <f t="shared" si="2"/>
        <v>0</v>
      </c>
      <c r="H14" s="251">
        <f t="shared" si="2"/>
        <v>0</v>
      </c>
      <c r="I14" s="249">
        <f t="shared" si="0"/>
        <v>0</v>
      </c>
    </row>
    <row r="15" spans="1:9" s="236" customFormat="1" x14ac:dyDescent="0.3">
      <c r="A15" s="833" t="s">
        <v>525</v>
      </c>
      <c r="B15" s="248" t="s">
        <v>514</v>
      </c>
      <c r="C15" s="87"/>
      <c r="D15" s="87"/>
      <c r="E15" s="87"/>
      <c r="F15" s="87"/>
      <c r="G15" s="87"/>
      <c r="H15" s="87"/>
      <c r="I15" s="249">
        <f t="shared" si="0"/>
        <v>0</v>
      </c>
    </row>
    <row r="16" spans="1:9" s="236" customFormat="1" x14ac:dyDescent="0.3">
      <c r="A16" s="834"/>
      <c r="B16" s="250" t="s">
        <v>526</v>
      </c>
      <c r="C16" s="251">
        <f t="shared" ref="C16:H16" si="3">SUM(C15:C15)</f>
        <v>0</v>
      </c>
      <c r="D16" s="251">
        <f t="shared" si="3"/>
        <v>0</v>
      </c>
      <c r="E16" s="251">
        <f t="shared" si="3"/>
        <v>0</v>
      </c>
      <c r="F16" s="251">
        <f t="shared" si="3"/>
        <v>0</v>
      </c>
      <c r="G16" s="251">
        <f t="shared" si="3"/>
        <v>0</v>
      </c>
      <c r="H16" s="251">
        <f t="shared" si="3"/>
        <v>0</v>
      </c>
      <c r="I16" s="249">
        <f t="shared" si="0"/>
        <v>0</v>
      </c>
    </row>
    <row r="17" spans="1:9" s="236" customFormat="1" x14ac:dyDescent="0.3">
      <c r="A17" s="833" t="s">
        <v>515</v>
      </c>
      <c r="B17" s="252" t="s">
        <v>515</v>
      </c>
      <c r="C17" s="87"/>
      <c r="D17" s="87"/>
      <c r="E17" s="87"/>
      <c r="F17" s="87"/>
      <c r="G17" s="87"/>
      <c r="H17" s="87"/>
      <c r="I17" s="249">
        <f t="shared" si="0"/>
        <v>0</v>
      </c>
    </row>
    <row r="18" spans="1:9" s="236" customFormat="1" x14ac:dyDescent="0.3">
      <c r="A18" s="832"/>
      <c r="B18" s="253" t="s">
        <v>527</v>
      </c>
      <c r="C18" s="251">
        <f t="shared" ref="C18:H18" si="4">SUM(C17:C17)</f>
        <v>0</v>
      </c>
      <c r="D18" s="251">
        <f t="shared" si="4"/>
        <v>0</v>
      </c>
      <c r="E18" s="251">
        <f t="shared" si="4"/>
        <v>0</v>
      </c>
      <c r="F18" s="251">
        <f t="shared" si="4"/>
        <v>0</v>
      </c>
      <c r="G18" s="251">
        <f t="shared" si="4"/>
        <v>0</v>
      </c>
      <c r="H18" s="251">
        <f t="shared" si="4"/>
        <v>0</v>
      </c>
      <c r="I18" s="249">
        <f t="shared" si="0"/>
        <v>0</v>
      </c>
    </row>
    <row r="19" spans="1:9" s="246" customFormat="1" x14ac:dyDescent="0.3">
      <c r="A19" s="830" t="s">
        <v>14</v>
      </c>
      <c r="B19" s="831"/>
      <c r="C19" s="254">
        <f t="shared" ref="C19:H19" si="5">SUM(C18,C16,C14,C11)</f>
        <v>0</v>
      </c>
      <c r="D19" s="254">
        <f t="shared" si="5"/>
        <v>0</v>
      </c>
      <c r="E19" s="254">
        <f t="shared" si="5"/>
        <v>0</v>
      </c>
      <c r="F19" s="254">
        <f t="shared" si="5"/>
        <v>0</v>
      </c>
      <c r="G19" s="254">
        <f t="shared" si="5"/>
        <v>0</v>
      </c>
      <c r="H19" s="254">
        <f t="shared" si="5"/>
        <v>0</v>
      </c>
      <c r="I19" s="254">
        <f t="shared" si="0"/>
        <v>0</v>
      </c>
    </row>
    <row r="20" spans="1:9" s="236" customFormat="1" x14ac:dyDescent="0.3">
      <c r="B20" s="246"/>
    </row>
    <row r="21" spans="1:9" s="236" customFormat="1" ht="15" x14ac:dyDescent="0.3">
      <c r="A21" s="244" t="s">
        <v>528</v>
      </c>
      <c r="B21" s="245"/>
      <c r="C21" s="255"/>
      <c r="D21" s="255"/>
      <c r="E21" s="255"/>
      <c r="F21" s="255"/>
      <c r="G21" s="255"/>
      <c r="H21" s="255"/>
      <c r="I21" s="255"/>
    </row>
    <row r="22" spans="1:9" s="236" customFormat="1" x14ac:dyDescent="0.3">
      <c r="B22" s="246"/>
    </row>
    <row r="23" spans="1:9" s="246" customFormat="1" ht="40.5" x14ac:dyDescent="0.3">
      <c r="A23" s="247" t="s">
        <v>520</v>
      </c>
      <c r="B23" s="219" t="s">
        <v>648</v>
      </c>
      <c r="C23" s="214" t="str">
        <f t="shared" ref="C23:I23" si="6">C$7</f>
        <v>REALITE 2021</v>
      </c>
      <c r="D23" s="214" t="str">
        <f t="shared" si="6"/>
        <v>REALITE 2022</v>
      </c>
      <c r="E23" s="214" t="str">
        <f t="shared" si="6"/>
        <v>REALITE 2023</v>
      </c>
      <c r="F23" s="214" t="str">
        <f t="shared" si="6"/>
        <v>REALITE 2024</v>
      </c>
      <c r="G23" s="214" t="str">
        <f t="shared" si="6"/>
        <v>BUDGET 2025</v>
      </c>
      <c r="H23" s="214" t="str">
        <f t="shared" si="6"/>
        <v>REALITE 2025</v>
      </c>
      <c r="I23" s="214" t="str">
        <f t="shared" si="6"/>
        <v>ECART BUDGET 2025 - REALITE 2025</v>
      </c>
    </row>
    <row r="24" spans="1:9" s="236" customFormat="1" x14ac:dyDescent="0.3">
      <c r="A24" s="832" t="s">
        <v>521</v>
      </c>
      <c r="B24" s="248" t="s">
        <v>509</v>
      </c>
      <c r="C24" s="87"/>
      <c r="D24" s="87"/>
      <c r="E24" s="87"/>
      <c r="F24" s="87"/>
      <c r="G24" s="87"/>
      <c r="H24" s="87"/>
      <c r="I24" s="249">
        <f t="shared" ref="I24:I35" si="7">G24-H24</f>
        <v>0</v>
      </c>
    </row>
    <row r="25" spans="1:9" s="236" customFormat="1" x14ac:dyDescent="0.3">
      <c r="A25" s="832"/>
      <c r="B25" s="248" t="s">
        <v>510</v>
      </c>
      <c r="C25" s="87"/>
      <c r="D25" s="87"/>
      <c r="E25" s="87"/>
      <c r="F25" s="87"/>
      <c r="G25" s="87"/>
      <c r="H25" s="87"/>
      <c r="I25" s="249">
        <f t="shared" si="7"/>
        <v>0</v>
      </c>
    </row>
    <row r="26" spans="1:9" s="236" customFormat="1" x14ac:dyDescent="0.3">
      <c r="A26" s="832"/>
      <c r="B26" s="248" t="s">
        <v>511</v>
      </c>
      <c r="C26" s="87"/>
      <c r="D26" s="87"/>
      <c r="E26" s="87"/>
      <c r="F26" s="87"/>
      <c r="G26" s="87"/>
      <c r="H26" s="87"/>
      <c r="I26" s="249">
        <f t="shared" si="7"/>
        <v>0</v>
      </c>
    </row>
    <row r="27" spans="1:9" s="236" customFormat="1" x14ac:dyDescent="0.3">
      <c r="A27" s="832"/>
      <c r="B27" s="250" t="s">
        <v>522</v>
      </c>
      <c r="C27" s="251">
        <f t="shared" ref="C27:H27" si="8">SUM(C24:C26)</f>
        <v>0</v>
      </c>
      <c r="D27" s="251">
        <f t="shared" si="8"/>
        <v>0</v>
      </c>
      <c r="E27" s="251">
        <f t="shared" si="8"/>
        <v>0</v>
      </c>
      <c r="F27" s="251">
        <f t="shared" si="8"/>
        <v>0</v>
      </c>
      <c r="G27" s="251">
        <f t="shared" si="8"/>
        <v>0</v>
      </c>
      <c r="H27" s="251">
        <f t="shared" si="8"/>
        <v>0</v>
      </c>
      <c r="I27" s="249">
        <f t="shared" si="7"/>
        <v>0</v>
      </c>
    </row>
    <row r="28" spans="1:9" s="236" customFormat="1" x14ac:dyDescent="0.3">
      <c r="A28" s="833" t="s">
        <v>523</v>
      </c>
      <c r="B28" s="248" t="s">
        <v>512</v>
      </c>
      <c r="C28" s="87"/>
      <c r="D28" s="87"/>
      <c r="E28" s="87"/>
      <c r="F28" s="87"/>
      <c r="G28" s="87"/>
      <c r="H28" s="87"/>
      <c r="I28" s="249">
        <f t="shared" si="7"/>
        <v>0</v>
      </c>
    </row>
    <row r="29" spans="1:9" s="236" customFormat="1" x14ac:dyDescent="0.3">
      <c r="A29" s="832"/>
      <c r="B29" s="248" t="s">
        <v>513</v>
      </c>
      <c r="C29" s="87"/>
      <c r="D29" s="87"/>
      <c r="E29" s="87"/>
      <c r="F29" s="87"/>
      <c r="G29" s="87"/>
      <c r="H29" s="87"/>
      <c r="I29" s="249">
        <f t="shared" si="7"/>
        <v>0</v>
      </c>
    </row>
    <row r="30" spans="1:9" s="236" customFormat="1" x14ac:dyDescent="0.3">
      <c r="A30" s="834"/>
      <c r="B30" s="250" t="s">
        <v>524</v>
      </c>
      <c r="C30" s="251">
        <f t="shared" ref="C30:H30" si="9">SUM(C28:C29)</f>
        <v>0</v>
      </c>
      <c r="D30" s="251">
        <f t="shared" si="9"/>
        <v>0</v>
      </c>
      <c r="E30" s="251">
        <f t="shared" si="9"/>
        <v>0</v>
      </c>
      <c r="F30" s="251">
        <f t="shared" si="9"/>
        <v>0</v>
      </c>
      <c r="G30" s="251">
        <f t="shared" si="9"/>
        <v>0</v>
      </c>
      <c r="H30" s="251">
        <f t="shared" si="9"/>
        <v>0</v>
      </c>
      <c r="I30" s="249">
        <f t="shared" si="7"/>
        <v>0</v>
      </c>
    </row>
    <row r="31" spans="1:9" s="236" customFormat="1" x14ac:dyDescent="0.3">
      <c r="A31" s="833" t="s">
        <v>525</v>
      </c>
      <c r="B31" s="248" t="s">
        <v>514</v>
      </c>
      <c r="C31" s="87"/>
      <c r="D31" s="87"/>
      <c r="E31" s="87"/>
      <c r="F31" s="87"/>
      <c r="G31" s="87"/>
      <c r="H31" s="87"/>
      <c r="I31" s="249">
        <f t="shared" si="7"/>
        <v>0</v>
      </c>
    </row>
    <row r="32" spans="1:9" s="236" customFormat="1" x14ac:dyDescent="0.3">
      <c r="A32" s="834"/>
      <c r="B32" s="250" t="s">
        <v>526</v>
      </c>
      <c r="C32" s="251">
        <f t="shared" ref="C32:H32" si="10">SUM(C31:C31)</f>
        <v>0</v>
      </c>
      <c r="D32" s="251">
        <f t="shared" si="10"/>
        <v>0</v>
      </c>
      <c r="E32" s="251">
        <f t="shared" si="10"/>
        <v>0</v>
      </c>
      <c r="F32" s="251">
        <f t="shared" si="10"/>
        <v>0</v>
      </c>
      <c r="G32" s="251">
        <f t="shared" si="10"/>
        <v>0</v>
      </c>
      <c r="H32" s="251">
        <f t="shared" si="10"/>
        <v>0</v>
      </c>
      <c r="I32" s="249">
        <f t="shared" si="7"/>
        <v>0</v>
      </c>
    </row>
    <row r="33" spans="1:9" s="236" customFormat="1" x14ac:dyDescent="0.3">
      <c r="A33" s="833" t="s">
        <v>515</v>
      </c>
      <c r="B33" s="252" t="s">
        <v>515</v>
      </c>
      <c r="C33" s="87"/>
      <c r="D33" s="87"/>
      <c r="E33" s="87"/>
      <c r="F33" s="87"/>
      <c r="G33" s="87"/>
      <c r="H33" s="87"/>
      <c r="I33" s="249">
        <f t="shared" si="7"/>
        <v>0</v>
      </c>
    </row>
    <row r="34" spans="1:9" s="236" customFormat="1" x14ac:dyDescent="0.3">
      <c r="A34" s="832"/>
      <c r="B34" s="253" t="s">
        <v>527</v>
      </c>
      <c r="C34" s="251">
        <f t="shared" ref="C34:H34" si="11">SUM(C33:C33)</f>
        <v>0</v>
      </c>
      <c r="D34" s="251">
        <f t="shared" si="11"/>
        <v>0</v>
      </c>
      <c r="E34" s="251">
        <f t="shared" si="11"/>
        <v>0</v>
      </c>
      <c r="F34" s="251">
        <f t="shared" si="11"/>
        <v>0</v>
      </c>
      <c r="G34" s="251">
        <f t="shared" si="11"/>
        <v>0</v>
      </c>
      <c r="H34" s="251">
        <f t="shared" si="11"/>
        <v>0</v>
      </c>
      <c r="I34" s="249">
        <f t="shared" si="7"/>
        <v>0</v>
      </c>
    </row>
    <row r="35" spans="1:9" s="246" customFormat="1" x14ac:dyDescent="0.3">
      <c r="A35" s="830" t="s">
        <v>14</v>
      </c>
      <c r="B35" s="831"/>
      <c r="C35" s="254">
        <f t="shared" ref="C35:H35" si="12">SUM(C34,C32,C30,C27)</f>
        <v>0</v>
      </c>
      <c r="D35" s="254">
        <f t="shared" si="12"/>
        <v>0</v>
      </c>
      <c r="E35" s="254">
        <f t="shared" si="12"/>
        <v>0</v>
      </c>
      <c r="F35" s="254">
        <f t="shared" si="12"/>
        <v>0</v>
      </c>
      <c r="G35" s="254">
        <f t="shared" si="12"/>
        <v>0</v>
      </c>
      <c r="H35" s="254">
        <f t="shared" si="12"/>
        <v>0</v>
      </c>
      <c r="I35" s="254">
        <f t="shared" si="7"/>
        <v>0</v>
      </c>
    </row>
    <row r="36" spans="1:9" s="236" customFormat="1" x14ac:dyDescent="0.3">
      <c r="B36" s="246"/>
    </row>
    <row r="37" spans="1:9" s="236" customFormat="1" ht="15" x14ac:dyDescent="0.3">
      <c r="A37" s="244" t="s">
        <v>529</v>
      </c>
      <c r="B37" s="245"/>
      <c r="C37" s="255"/>
      <c r="D37" s="255"/>
      <c r="E37" s="255"/>
      <c r="F37" s="255"/>
      <c r="G37" s="255"/>
      <c r="H37" s="255"/>
      <c r="I37" s="255"/>
    </row>
    <row r="38" spans="1:9" s="236" customFormat="1" x14ac:dyDescent="0.3">
      <c r="B38" s="246"/>
    </row>
    <row r="39" spans="1:9" s="246" customFormat="1" ht="40.5" x14ac:dyDescent="0.3">
      <c r="A39" s="247" t="s">
        <v>520</v>
      </c>
      <c r="B39" s="219" t="s">
        <v>648</v>
      </c>
      <c r="C39" s="214" t="str">
        <f t="shared" ref="C39:I39" si="13">C$7</f>
        <v>REALITE 2021</v>
      </c>
      <c r="D39" s="214" t="str">
        <f t="shared" si="13"/>
        <v>REALITE 2022</v>
      </c>
      <c r="E39" s="214" t="str">
        <f t="shared" si="13"/>
        <v>REALITE 2023</v>
      </c>
      <c r="F39" s="214" t="str">
        <f t="shared" si="13"/>
        <v>REALITE 2024</v>
      </c>
      <c r="G39" s="214" t="str">
        <f t="shared" si="13"/>
        <v>BUDGET 2025</v>
      </c>
      <c r="H39" s="214" t="str">
        <f t="shared" si="13"/>
        <v>REALITE 2025</v>
      </c>
      <c r="I39" s="214" t="str">
        <f t="shared" si="13"/>
        <v>ECART BUDGET 2025 - REALITE 2025</v>
      </c>
    </row>
    <row r="40" spans="1:9" s="236" customFormat="1" x14ac:dyDescent="0.3">
      <c r="A40" s="256" t="s">
        <v>523</v>
      </c>
      <c r="B40" s="248" t="s">
        <v>513</v>
      </c>
      <c r="C40" s="87"/>
      <c r="D40" s="87"/>
      <c r="E40" s="87"/>
      <c r="F40" s="87"/>
      <c r="G40" s="87"/>
      <c r="H40" s="87"/>
      <c r="I40" s="249">
        <f>G40-H40</f>
        <v>0</v>
      </c>
    </row>
    <row r="41" spans="1:9" s="236" customFormat="1" x14ac:dyDescent="0.3">
      <c r="A41" s="257" t="s">
        <v>530</v>
      </c>
      <c r="B41" s="248" t="s">
        <v>514</v>
      </c>
      <c r="C41" s="87"/>
      <c r="D41" s="87"/>
      <c r="E41" s="87"/>
      <c r="F41" s="87"/>
      <c r="G41" s="87"/>
      <c r="H41" s="87"/>
      <c r="I41" s="249">
        <f>G41-H41</f>
        <v>0</v>
      </c>
    </row>
    <row r="42" spans="1:9" s="246" customFormat="1" x14ac:dyDescent="0.3">
      <c r="A42" s="830" t="s">
        <v>14</v>
      </c>
      <c r="B42" s="831"/>
      <c r="C42" s="254">
        <f t="shared" ref="C42:I42" si="14">SUM(C40:C41)</f>
        <v>0</v>
      </c>
      <c r="D42" s="254">
        <f t="shared" si="14"/>
        <v>0</v>
      </c>
      <c r="E42" s="254">
        <f t="shared" si="14"/>
        <v>0</v>
      </c>
      <c r="F42" s="254">
        <f t="shared" si="14"/>
        <v>0</v>
      </c>
      <c r="G42" s="254">
        <f t="shared" si="14"/>
        <v>0</v>
      </c>
      <c r="H42" s="254">
        <f t="shared" si="14"/>
        <v>0</v>
      </c>
      <c r="I42" s="254">
        <f t="shared" si="14"/>
        <v>0</v>
      </c>
    </row>
    <row r="43" spans="1:9" s="236" customFormat="1" x14ac:dyDescent="0.3">
      <c r="B43" s="246"/>
    </row>
    <row r="44" spans="1:9" s="236" customFormat="1" ht="15" x14ac:dyDescent="0.3">
      <c r="A44" s="244" t="s">
        <v>479</v>
      </c>
      <c r="B44" s="245"/>
      <c r="C44" s="255"/>
      <c r="D44" s="255"/>
      <c r="E44" s="255"/>
      <c r="F44" s="255"/>
      <c r="G44" s="255"/>
      <c r="H44" s="255"/>
      <c r="I44" s="255"/>
    </row>
    <row r="45" spans="1:9" s="236" customFormat="1" x14ac:dyDescent="0.3">
      <c r="B45" s="246"/>
    </row>
    <row r="46" spans="1:9" s="246" customFormat="1" ht="40.5" x14ac:dyDescent="0.3">
      <c r="A46" s="247" t="s">
        <v>520</v>
      </c>
      <c r="B46" s="219" t="s">
        <v>654</v>
      </c>
      <c r="C46" s="577" t="str">
        <f t="shared" ref="C46:I46" si="15">C$7</f>
        <v>REALITE 2021</v>
      </c>
      <c r="D46" s="577" t="str">
        <f t="shared" si="15"/>
        <v>REALITE 2022</v>
      </c>
      <c r="E46" s="577" t="str">
        <f t="shared" si="15"/>
        <v>REALITE 2023</v>
      </c>
      <c r="F46" s="577" t="str">
        <f t="shared" si="15"/>
        <v>REALITE 2024</v>
      </c>
      <c r="G46" s="577" t="str">
        <f t="shared" si="15"/>
        <v>BUDGET 2025</v>
      </c>
      <c r="H46" s="577" t="str">
        <f t="shared" si="15"/>
        <v>REALITE 2025</v>
      </c>
      <c r="I46" s="214" t="str">
        <f t="shared" si="15"/>
        <v>ECART BUDGET 2025 - REALITE 2025</v>
      </c>
    </row>
    <row r="47" spans="1:9" s="236" customFormat="1" x14ac:dyDescent="0.3">
      <c r="A47" s="828" t="s">
        <v>997</v>
      </c>
      <c r="B47" s="576" t="s">
        <v>998</v>
      </c>
      <c r="C47" s="573">
        <f>+SUM(C48:C50)</f>
        <v>0</v>
      </c>
      <c r="D47" s="573">
        <f t="shared" ref="D47:H47" si="16">+SUM(D48:D50)</f>
        <v>0</v>
      </c>
      <c r="E47" s="573">
        <f t="shared" si="16"/>
        <v>0</v>
      </c>
      <c r="F47" s="573">
        <f t="shared" si="16"/>
        <v>0</v>
      </c>
      <c r="G47" s="573">
        <f t="shared" si="16"/>
        <v>0</v>
      </c>
      <c r="H47" s="573">
        <f t="shared" si="16"/>
        <v>0</v>
      </c>
      <c r="I47" s="249">
        <f>G47-H47</f>
        <v>0</v>
      </c>
    </row>
    <row r="48" spans="1:9" s="236" customFormat="1" x14ac:dyDescent="0.3">
      <c r="A48" s="829"/>
      <c r="B48" s="578" t="s">
        <v>999</v>
      </c>
      <c r="C48" s="87"/>
      <c r="D48" s="87"/>
      <c r="E48" s="87"/>
      <c r="F48" s="87"/>
      <c r="G48" s="87"/>
      <c r="H48" s="87"/>
      <c r="I48" s="249">
        <f>G48-H48</f>
        <v>0</v>
      </c>
    </row>
    <row r="49" spans="1:9" s="236" customFormat="1" x14ac:dyDescent="0.3">
      <c r="A49" s="829"/>
      <c r="B49" s="578" t="s">
        <v>1000</v>
      </c>
      <c r="C49" s="87"/>
      <c r="D49" s="87"/>
      <c r="E49" s="87"/>
      <c r="F49" s="87"/>
      <c r="G49" s="87"/>
      <c r="H49" s="87"/>
      <c r="I49" s="249">
        <f>G49-H49</f>
        <v>0</v>
      </c>
    </row>
    <row r="50" spans="1:9" s="236" customFormat="1" x14ac:dyDescent="0.3">
      <c r="A50" s="829"/>
      <c r="B50" s="578" t="s">
        <v>1001</v>
      </c>
      <c r="C50" s="87"/>
      <c r="D50" s="87"/>
      <c r="E50" s="87"/>
      <c r="F50" s="87"/>
      <c r="G50" s="87"/>
      <c r="H50" s="87"/>
      <c r="I50" s="249">
        <f t="shared" ref="I50:I52" si="17">G50-H50</f>
        <v>0</v>
      </c>
    </row>
    <row r="51" spans="1:9" s="246" customFormat="1" x14ac:dyDescent="0.3">
      <c r="A51" s="829"/>
      <c r="B51" s="576" t="s">
        <v>1002</v>
      </c>
      <c r="C51" s="87"/>
      <c r="D51" s="87"/>
      <c r="E51" s="87"/>
      <c r="F51" s="87"/>
      <c r="G51" s="87"/>
      <c r="H51" s="87"/>
      <c r="I51" s="249">
        <f t="shared" si="17"/>
        <v>0</v>
      </c>
    </row>
    <row r="52" spans="1:9" s="236" customFormat="1" ht="17.45" customHeight="1" x14ac:dyDescent="0.3">
      <c r="A52" s="829"/>
      <c r="B52" s="576" t="s">
        <v>1003</v>
      </c>
      <c r="C52" s="87"/>
      <c r="D52" s="87"/>
      <c r="E52" s="87"/>
      <c r="F52" s="87"/>
      <c r="G52" s="87"/>
      <c r="H52" s="87"/>
      <c r="I52" s="249">
        <f t="shared" si="17"/>
        <v>0</v>
      </c>
    </row>
    <row r="53" spans="1:9" s="236" customFormat="1" ht="14.45" customHeight="1" x14ac:dyDescent="0.3">
      <c r="A53" s="199"/>
      <c r="B53" s="82"/>
    </row>
    <row r="54" spans="1:9" s="236" customFormat="1" ht="40.5" x14ac:dyDescent="0.3">
      <c r="A54" s="247" t="s">
        <v>520</v>
      </c>
      <c r="B54" s="219" t="s">
        <v>654</v>
      </c>
      <c r="C54" s="214" t="str">
        <f t="shared" ref="C54:I54" si="18">C$7</f>
        <v>REALITE 2021</v>
      </c>
      <c r="D54" s="214" t="str">
        <f t="shared" si="18"/>
        <v>REALITE 2022</v>
      </c>
      <c r="E54" s="214" t="str">
        <f t="shared" si="18"/>
        <v>REALITE 2023</v>
      </c>
      <c r="F54" s="214" t="str">
        <f t="shared" si="18"/>
        <v>REALITE 2024</v>
      </c>
      <c r="G54" s="214" t="str">
        <f t="shared" si="18"/>
        <v>BUDGET 2025</v>
      </c>
      <c r="H54" s="214" t="str">
        <f t="shared" si="18"/>
        <v>REALITE 2025</v>
      </c>
      <c r="I54" s="214" t="str">
        <f t="shared" si="18"/>
        <v>ECART BUDGET 2025 - REALITE 2025</v>
      </c>
    </row>
    <row r="55" spans="1:9" s="236" customFormat="1" x14ac:dyDescent="0.3">
      <c r="A55" s="828" t="s">
        <v>1004</v>
      </c>
      <c r="B55" s="576" t="s">
        <v>998</v>
      </c>
      <c r="C55" s="573">
        <f>+SUM(C56:C58)</f>
        <v>0</v>
      </c>
      <c r="D55" s="573">
        <f t="shared" ref="D55" si="19">+SUM(D56:D58)</f>
        <v>0</v>
      </c>
      <c r="E55" s="573">
        <f t="shared" ref="E55" si="20">+SUM(E56:E58)</f>
        <v>0</v>
      </c>
      <c r="F55" s="573">
        <f t="shared" ref="F55" si="21">+SUM(F56:F58)</f>
        <v>0</v>
      </c>
      <c r="G55" s="573">
        <f t="shared" ref="G55" si="22">+SUM(G56:G58)</f>
        <v>0</v>
      </c>
      <c r="H55" s="573">
        <f t="shared" ref="H55" si="23">+SUM(H56:H58)</f>
        <v>0</v>
      </c>
      <c r="I55" s="249">
        <f>G55-H55</f>
        <v>0</v>
      </c>
    </row>
    <row r="56" spans="1:9" s="236" customFormat="1" x14ac:dyDescent="0.3">
      <c r="A56" s="829"/>
      <c r="B56" s="578" t="s">
        <v>999</v>
      </c>
      <c r="C56" s="87"/>
      <c r="D56" s="87"/>
      <c r="E56" s="87"/>
      <c r="F56" s="87"/>
      <c r="G56" s="87"/>
      <c r="H56" s="87"/>
      <c r="I56" s="249">
        <f>G56-H56</f>
        <v>0</v>
      </c>
    </row>
    <row r="57" spans="1:9" s="236" customFormat="1" x14ac:dyDescent="0.3">
      <c r="A57" s="829"/>
      <c r="B57" s="578" t="s">
        <v>1000</v>
      </c>
      <c r="C57" s="87"/>
      <c r="D57" s="87"/>
      <c r="E57" s="87"/>
      <c r="F57" s="87"/>
      <c r="G57" s="87"/>
      <c r="H57" s="87"/>
      <c r="I57" s="249">
        <f>G57-H57</f>
        <v>0</v>
      </c>
    </row>
    <row r="58" spans="1:9" s="236" customFormat="1" x14ac:dyDescent="0.3">
      <c r="A58" s="829"/>
      <c r="B58" s="578" t="s">
        <v>1001</v>
      </c>
      <c r="C58" s="87"/>
      <c r="D58" s="87"/>
      <c r="E58" s="87"/>
      <c r="F58" s="87"/>
      <c r="G58" s="87"/>
      <c r="H58" s="87"/>
      <c r="I58" s="249">
        <f t="shared" ref="I58:I60" si="24">G58-H58</f>
        <v>0</v>
      </c>
    </row>
    <row r="59" spans="1:9" s="236" customFormat="1" x14ac:dyDescent="0.3">
      <c r="A59" s="829"/>
      <c r="B59" s="576" t="s">
        <v>1002</v>
      </c>
      <c r="C59" s="87"/>
      <c r="D59" s="87"/>
      <c r="E59" s="87"/>
      <c r="F59" s="87"/>
      <c r="G59" s="87"/>
      <c r="H59" s="87"/>
      <c r="I59" s="249">
        <f t="shared" si="24"/>
        <v>0</v>
      </c>
    </row>
    <row r="60" spans="1:9" s="236" customFormat="1" ht="27" x14ac:dyDescent="0.3">
      <c r="A60" s="829"/>
      <c r="B60" s="576" t="s">
        <v>1003</v>
      </c>
      <c r="C60" s="87"/>
      <c r="D60" s="87"/>
      <c r="E60" s="87"/>
      <c r="F60" s="87"/>
      <c r="G60" s="87"/>
      <c r="H60" s="87"/>
      <c r="I60" s="249">
        <f t="shared" si="24"/>
        <v>0</v>
      </c>
    </row>
    <row r="61" spans="1:9" s="236" customFormat="1" x14ac:dyDescent="0.3">
      <c r="B61" s="246"/>
    </row>
    <row r="62" spans="1:9" s="236" customFormat="1" x14ac:dyDescent="0.3">
      <c r="B62" s="246"/>
    </row>
    <row r="63" spans="1:9" s="236" customFormat="1" x14ac:dyDescent="0.3">
      <c r="B63" s="246"/>
    </row>
    <row r="64" spans="1:9" s="236" customFormat="1" x14ac:dyDescent="0.3">
      <c r="B64" s="246"/>
    </row>
    <row r="65" spans="2:9" s="236" customFormat="1" x14ac:dyDescent="0.3">
      <c r="B65" s="246"/>
    </row>
    <row r="66" spans="2:9" s="236" customFormat="1" x14ac:dyDescent="0.3">
      <c r="B66" s="246"/>
    </row>
    <row r="67" spans="2:9" s="236" customFormat="1" x14ac:dyDescent="0.3">
      <c r="B67" s="246"/>
    </row>
    <row r="68" spans="2:9" s="236" customFormat="1" x14ac:dyDescent="0.3">
      <c r="B68" s="246"/>
    </row>
    <row r="69" spans="2:9" s="236" customFormat="1" x14ac:dyDescent="0.3">
      <c r="B69" s="246"/>
    </row>
    <row r="70" spans="2:9" s="236" customFormat="1" x14ac:dyDescent="0.3">
      <c r="B70" s="246"/>
    </row>
    <row r="71" spans="2:9" s="236" customFormat="1" x14ac:dyDescent="0.3">
      <c r="B71" s="246"/>
    </row>
    <row r="72" spans="2:9" s="236" customFormat="1" x14ac:dyDescent="0.3">
      <c r="B72" s="246"/>
    </row>
    <row r="73" spans="2:9" s="236" customFormat="1" x14ac:dyDescent="0.3">
      <c r="B73" s="246"/>
    </row>
    <row r="74" spans="2:9" s="236" customFormat="1" x14ac:dyDescent="0.3">
      <c r="B74" s="246"/>
    </row>
    <row r="75" spans="2:9" s="236" customFormat="1" x14ac:dyDescent="0.3">
      <c r="B75" s="246"/>
    </row>
    <row r="76" spans="2:9" s="236" customFormat="1" x14ac:dyDescent="0.3">
      <c r="B76" s="246"/>
    </row>
    <row r="77" spans="2:9" s="236" customFormat="1" x14ac:dyDescent="0.3">
      <c r="B77" s="246"/>
    </row>
    <row r="78" spans="2:9" s="236" customFormat="1" x14ac:dyDescent="0.3">
      <c r="B78" s="246"/>
    </row>
    <row r="79" spans="2:9" s="236" customFormat="1" x14ac:dyDescent="0.3">
      <c r="B79" s="246"/>
    </row>
    <row r="80" spans="2:9" x14ac:dyDescent="0.3">
      <c r="C80" s="236"/>
      <c r="D80" s="236"/>
      <c r="E80" s="236"/>
      <c r="F80" s="236"/>
      <c r="G80" s="236"/>
      <c r="H80" s="236"/>
      <c r="I80" s="236"/>
    </row>
    <row r="81" spans="3:9" x14ac:dyDescent="0.3">
      <c r="C81" s="236"/>
      <c r="D81" s="236"/>
      <c r="E81" s="236"/>
      <c r="F81" s="236"/>
      <c r="G81" s="236"/>
      <c r="H81" s="236"/>
      <c r="I81" s="236"/>
    </row>
    <row r="82" spans="3:9" x14ac:dyDescent="0.3">
      <c r="C82" s="236"/>
      <c r="D82" s="236"/>
      <c r="E82" s="236"/>
      <c r="F82" s="236"/>
      <c r="G82" s="236"/>
      <c r="H82" s="236"/>
      <c r="I82" s="236"/>
    </row>
  </sheetData>
  <mergeCells count="13">
    <mergeCell ref="A55:A60"/>
    <mergeCell ref="A42:B42"/>
    <mergeCell ref="A8:A11"/>
    <mergeCell ref="A12:A14"/>
    <mergeCell ref="A15:A16"/>
    <mergeCell ref="A17:A18"/>
    <mergeCell ref="A19:B19"/>
    <mergeCell ref="A24:A27"/>
    <mergeCell ref="A28:A30"/>
    <mergeCell ref="A31:A32"/>
    <mergeCell ref="A33:A34"/>
    <mergeCell ref="A35:B35"/>
    <mergeCell ref="A47:A52"/>
  </mergeCells>
  <hyperlinks>
    <hyperlink ref="A1" location="TAB00!A1" display="Retour page de garde" xr:uid="{00000000-0004-0000-2300-000000000000}"/>
  </hyperlinks>
  <pageMargins left="0.7" right="0.7" top="0.75" bottom="0.75" header="0.3" footer="0.3"/>
  <pageSetup paperSize="9" scale="85" orientation="landscape" verticalDpi="300" r:id="rId1"/>
  <rowBreaks count="1" manualBreakCount="1">
    <brk id="36" max="8"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L273"/>
  <sheetViews>
    <sheetView zoomScaleNormal="100" workbookViewId="0">
      <selection activeCell="C8" sqref="C8"/>
    </sheetView>
  </sheetViews>
  <sheetFormatPr baseColWidth="10" defaultColWidth="7.83203125" defaultRowHeight="13.5" x14ac:dyDescent="0.3"/>
  <cols>
    <col min="1" max="1" width="39" style="6" customWidth="1"/>
    <col min="2" max="2" width="6.5" style="32" bestFit="1" customWidth="1"/>
    <col min="3" max="4" width="15" style="6" customWidth="1"/>
    <col min="5" max="5" width="15" style="7" customWidth="1"/>
    <col min="6" max="6" width="15.83203125" style="7" customWidth="1"/>
    <col min="7" max="7" width="16.1640625" style="7" customWidth="1"/>
    <col min="8" max="8" width="7.83203125" style="7"/>
    <col min="9" max="9" width="9.83203125" style="6" customWidth="1"/>
    <col min="10" max="10" width="8.5" style="7" customWidth="1"/>
    <col min="11" max="11" width="8.83203125" style="7" customWidth="1"/>
    <col min="12" max="12" width="9.83203125" style="7" customWidth="1"/>
    <col min="13" max="16384" width="7.83203125" style="7"/>
  </cols>
  <sheetData>
    <row r="1" spans="1:12" ht="15" x14ac:dyDescent="0.3">
      <c r="A1" s="78" t="s">
        <v>33</v>
      </c>
      <c r="B1" s="7"/>
      <c r="C1" s="7"/>
      <c r="D1" s="7"/>
      <c r="I1" s="7"/>
    </row>
    <row r="3" spans="1:12" ht="21" x14ac:dyDescent="0.35">
      <c r="A3" s="215" t="str">
        <f>TAB00!C102</f>
        <v>Evolution bilancielle</v>
      </c>
      <c r="B3" s="215"/>
      <c r="C3" s="215"/>
      <c r="D3" s="215"/>
      <c r="E3" s="215"/>
      <c r="F3" s="215"/>
      <c r="G3" s="215"/>
      <c r="I3" s="58"/>
      <c r="J3" s="58"/>
      <c r="K3" s="58"/>
      <c r="L3" s="58"/>
    </row>
    <row r="5" spans="1:12" ht="15.75" x14ac:dyDescent="0.3">
      <c r="A5" s="272" t="s">
        <v>629</v>
      </c>
      <c r="B5" s="273"/>
      <c r="C5" s="274"/>
      <c r="D5" s="274"/>
      <c r="E5" s="275"/>
      <c r="F5" s="275"/>
      <c r="G5" s="275"/>
      <c r="I5" s="274"/>
      <c r="J5" s="275"/>
      <c r="K5" s="275"/>
      <c r="L5" s="275"/>
    </row>
    <row r="6" spans="1:12" x14ac:dyDescent="0.3">
      <c r="B6" s="6"/>
      <c r="E6" s="6"/>
      <c r="F6" s="6"/>
      <c r="G6" s="6"/>
      <c r="J6" s="6"/>
      <c r="K6" s="6"/>
      <c r="L6" s="6"/>
    </row>
    <row r="7" spans="1:12" x14ac:dyDescent="0.3">
      <c r="B7" s="6"/>
      <c r="E7" s="6"/>
      <c r="F7" s="6"/>
      <c r="G7" s="6"/>
      <c r="I7" s="741" t="s">
        <v>668</v>
      </c>
      <c r="J7" s="742"/>
      <c r="K7" s="742"/>
      <c r="L7" s="743"/>
    </row>
    <row r="8" spans="1:12" ht="27" x14ac:dyDescent="0.3">
      <c r="A8" s="79" t="s">
        <v>82</v>
      </c>
      <c r="B8" s="101" t="s">
        <v>104</v>
      </c>
      <c r="C8" s="79" t="str">
        <f>"REALITE "&amp;TAB00!E14-4</f>
        <v>REALITE 2021</v>
      </c>
      <c r="D8" s="79" t="str">
        <f>"REALITE "&amp;TAB00!E14-3</f>
        <v>REALITE 2022</v>
      </c>
      <c r="E8" s="79" t="str">
        <f>"REALITE "&amp;TAB00!E14-2</f>
        <v>REALITE 2023</v>
      </c>
      <c r="F8" s="79" t="str">
        <f>"REALITE "&amp;TAB00!E14-1</f>
        <v>REALITE 2024</v>
      </c>
      <c r="G8" s="79" t="str">
        <f>"REALITE "&amp;TAB00!E14</f>
        <v>REALITE 2025</v>
      </c>
      <c r="I8" s="79" t="str">
        <f>RIGHT(D8,4)&amp;" - "&amp;RIGHT(C8,4)</f>
        <v>2022 - 2021</v>
      </c>
      <c r="J8" s="79" t="str">
        <f>RIGHT(E8,4)&amp;" - "&amp;RIGHT(D8,4)</f>
        <v>2023 - 2022</v>
      </c>
      <c r="K8" s="79" t="str">
        <f>RIGHT(F8,4)&amp;" - "&amp;RIGHT(E8,4)</f>
        <v>2024 - 2023</v>
      </c>
      <c r="L8" s="79" t="str">
        <f>RIGHT(G8,4)&amp;" - "&amp;RIGHT(F8,4)</f>
        <v>2025 - 2024</v>
      </c>
    </row>
    <row r="9" spans="1:12" x14ac:dyDescent="0.3">
      <c r="A9" s="100" t="s">
        <v>83</v>
      </c>
      <c r="B9" s="31" t="s">
        <v>84</v>
      </c>
      <c r="C9" s="35">
        <f>SUM(C10:C13)</f>
        <v>0</v>
      </c>
      <c r="D9" s="35">
        <f>SUM(D10:D13)</f>
        <v>0</v>
      </c>
      <c r="E9" s="35">
        <f>SUM(E10:E13)</f>
        <v>0</v>
      </c>
      <c r="F9" s="37">
        <f>SUM(F10:F13)</f>
        <v>0</v>
      </c>
      <c r="G9" s="37">
        <f>SUM(G10:G13)</f>
        <v>0</v>
      </c>
      <c r="I9" s="36">
        <f t="shared" ref="I9:I21" si="0">IFERROR(IF(AND(ROUND(SUM(C9:C9),0)=0,ROUND(SUM(D9:D9),0)&gt;ROUND(SUM(C9:C9),0)),"INF",(ROUND(SUM(D9:D9),0)-ROUND(SUM(C9:C9),0))/ROUND(SUM(C9:C9),0)),0)</f>
        <v>0</v>
      </c>
      <c r="J9" s="36">
        <f t="shared" ref="J9:J21" si="1">IFERROR(IF(AND(ROUND(SUM(D9),0)=0,ROUND(SUM(E9:E9),0)&gt;ROUND(SUM(D9),0)),"INF",(ROUND(SUM(E9:E9),0)-ROUND(SUM(D9),0))/ROUND(SUM(D9),0)),0)</f>
        <v>0</v>
      </c>
      <c r="K9" s="36">
        <f t="shared" ref="K9:K21" si="2">IFERROR(IF(AND(ROUND(SUM(E9),0)=0,ROUND(SUM(F9:F9),0)&gt;ROUND(SUM(E9),0)),"INF",(ROUND(SUM(F9:F9),0)-ROUND(SUM(E9),0))/ROUND(SUM(E9),0)),0)</f>
        <v>0</v>
      </c>
      <c r="L9" s="36">
        <f t="shared" ref="L9:L21" si="3">IFERROR(IF(AND(ROUND(SUM(F9),0)=0,ROUND(SUM(G9:G9),0)&gt;ROUND(SUM(F9),0)),"INF",(ROUND(SUM(G9:G9),0)-ROUND(SUM(F9),0))/ROUND(SUM(F9),0)),0)</f>
        <v>0</v>
      </c>
    </row>
    <row r="10" spans="1:12" x14ac:dyDescent="0.3">
      <c r="A10" s="71" t="s">
        <v>85</v>
      </c>
      <c r="B10" s="32">
        <v>20</v>
      </c>
      <c r="C10" s="22"/>
      <c r="D10" s="22"/>
      <c r="E10" s="22"/>
      <c r="F10" s="22"/>
      <c r="G10" s="22"/>
      <c r="I10" s="36">
        <f t="shared" si="0"/>
        <v>0</v>
      </c>
      <c r="J10" s="36">
        <f t="shared" si="1"/>
        <v>0</v>
      </c>
      <c r="K10" s="36">
        <f t="shared" si="2"/>
        <v>0</v>
      </c>
      <c r="L10" s="36">
        <f t="shared" si="3"/>
        <v>0</v>
      </c>
    </row>
    <row r="11" spans="1:12" ht="13.15" customHeight="1" x14ac:dyDescent="0.3">
      <c r="A11" s="71" t="s">
        <v>86</v>
      </c>
      <c r="B11" s="32">
        <v>21</v>
      </c>
      <c r="C11" s="22"/>
      <c r="D11" s="22"/>
      <c r="E11" s="22"/>
      <c r="F11" s="22"/>
      <c r="G11" s="22"/>
      <c r="I11" s="36">
        <f t="shared" si="0"/>
        <v>0</v>
      </c>
      <c r="J11" s="36">
        <f t="shared" si="1"/>
        <v>0</v>
      </c>
      <c r="K11" s="36">
        <f t="shared" si="2"/>
        <v>0</v>
      </c>
      <c r="L11" s="36">
        <f t="shared" si="3"/>
        <v>0</v>
      </c>
    </row>
    <row r="12" spans="1:12" ht="13.15" customHeight="1" x14ac:dyDescent="0.3">
      <c r="A12" s="71" t="s">
        <v>87</v>
      </c>
      <c r="B12" s="32" t="s">
        <v>88</v>
      </c>
      <c r="C12" s="22"/>
      <c r="D12" s="22"/>
      <c r="E12" s="22"/>
      <c r="F12" s="22"/>
      <c r="G12" s="22"/>
      <c r="I12" s="36">
        <f t="shared" si="0"/>
        <v>0</v>
      </c>
      <c r="J12" s="36">
        <f t="shared" si="1"/>
        <v>0</v>
      </c>
      <c r="K12" s="36">
        <f t="shared" si="2"/>
        <v>0</v>
      </c>
      <c r="L12" s="36">
        <f t="shared" si="3"/>
        <v>0</v>
      </c>
    </row>
    <row r="13" spans="1:12" x14ac:dyDescent="0.3">
      <c r="A13" s="71" t="s">
        <v>89</v>
      </c>
      <c r="B13" s="32">
        <v>28</v>
      </c>
      <c r="C13" s="22"/>
      <c r="D13" s="22"/>
      <c r="E13" s="22"/>
      <c r="F13" s="22"/>
      <c r="G13" s="22"/>
      <c r="I13" s="36">
        <f t="shared" si="0"/>
        <v>0</v>
      </c>
      <c r="J13" s="36">
        <f t="shared" si="1"/>
        <v>0</v>
      </c>
      <c r="K13" s="36">
        <f t="shared" si="2"/>
        <v>0</v>
      </c>
      <c r="L13" s="36">
        <f t="shared" si="3"/>
        <v>0</v>
      </c>
    </row>
    <row r="14" spans="1:12" x14ac:dyDescent="0.3">
      <c r="A14" s="100" t="s">
        <v>90</v>
      </c>
      <c r="B14" s="31" t="s">
        <v>91</v>
      </c>
      <c r="C14" s="35">
        <f t="shared" ref="C14:F14" si="4">SUM(C15:C20)</f>
        <v>0</v>
      </c>
      <c r="D14" s="35">
        <f t="shared" si="4"/>
        <v>0</v>
      </c>
      <c r="E14" s="35">
        <f t="shared" si="4"/>
        <v>0</v>
      </c>
      <c r="F14" s="35">
        <f t="shared" si="4"/>
        <v>0</v>
      </c>
      <c r="G14" s="35">
        <f>SUM(G15:G20)</f>
        <v>0</v>
      </c>
      <c r="I14" s="36">
        <f t="shared" si="0"/>
        <v>0</v>
      </c>
      <c r="J14" s="36">
        <f t="shared" si="1"/>
        <v>0</v>
      </c>
      <c r="K14" s="36">
        <f t="shared" si="2"/>
        <v>0</v>
      </c>
      <c r="L14" s="36">
        <f t="shared" si="3"/>
        <v>0</v>
      </c>
    </row>
    <row r="15" spans="1:12" x14ac:dyDescent="0.3">
      <c r="A15" s="71" t="s">
        <v>92</v>
      </c>
      <c r="B15" s="32">
        <v>29</v>
      </c>
      <c r="C15" s="22"/>
      <c r="D15" s="22"/>
      <c r="E15" s="22"/>
      <c r="F15" s="22"/>
      <c r="G15" s="22"/>
      <c r="I15" s="36">
        <f t="shared" si="0"/>
        <v>0</v>
      </c>
      <c r="J15" s="36">
        <f t="shared" si="1"/>
        <v>0</v>
      </c>
      <c r="K15" s="36">
        <f t="shared" si="2"/>
        <v>0</v>
      </c>
      <c r="L15" s="36">
        <f t="shared" si="3"/>
        <v>0</v>
      </c>
    </row>
    <row r="16" spans="1:12" x14ac:dyDescent="0.3">
      <c r="A16" s="71" t="s">
        <v>93</v>
      </c>
      <c r="B16" s="32">
        <v>3</v>
      </c>
      <c r="C16" s="22"/>
      <c r="D16" s="22"/>
      <c r="E16" s="22"/>
      <c r="F16" s="22"/>
      <c r="G16" s="22"/>
      <c r="I16" s="36">
        <f t="shared" si="0"/>
        <v>0</v>
      </c>
      <c r="J16" s="36">
        <f t="shared" si="1"/>
        <v>0</v>
      </c>
      <c r="K16" s="36">
        <f t="shared" si="2"/>
        <v>0</v>
      </c>
      <c r="L16" s="36">
        <f t="shared" si="3"/>
        <v>0</v>
      </c>
    </row>
    <row r="17" spans="1:12" x14ac:dyDescent="0.3">
      <c r="A17" s="71" t="s">
        <v>94</v>
      </c>
      <c r="B17" s="32" t="s">
        <v>95</v>
      </c>
      <c r="C17" s="22"/>
      <c r="D17" s="22"/>
      <c r="E17" s="22"/>
      <c r="F17" s="22"/>
      <c r="G17" s="22"/>
      <c r="I17" s="36">
        <f t="shared" si="0"/>
        <v>0</v>
      </c>
      <c r="J17" s="36">
        <f t="shared" si="1"/>
        <v>0</v>
      </c>
      <c r="K17" s="36">
        <f t="shared" si="2"/>
        <v>0</v>
      </c>
      <c r="L17" s="36">
        <f t="shared" si="3"/>
        <v>0</v>
      </c>
    </row>
    <row r="18" spans="1:12" x14ac:dyDescent="0.3">
      <c r="A18" s="71" t="s">
        <v>649</v>
      </c>
      <c r="B18" s="32" t="s">
        <v>96</v>
      </c>
      <c r="C18" s="22"/>
      <c r="D18" s="22"/>
      <c r="E18" s="22"/>
      <c r="F18" s="22"/>
      <c r="G18" s="22"/>
      <c r="I18" s="36">
        <f t="shared" si="0"/>
        <v>0</v>
      </c>
      <c r="J18" s="36">
        <f t="shared" si="1"/>
        <v>0</v>
      </c>
      <c r="K18" s="36">
        <f t="shared" si="2"/>
        <v>0</v>
      </c>
      <c r="L18" s="36">
        <f t="shared" si="3"/>
        <v>0</v>
      </c>
    </row>
    <row r="19" spans="1:12" x14ac:dyDescent="0.3">
      <c r="A19" s="71" t="s">
        <v>97</v>
      </c>
      <c r="B19" s="32" t="s">
        <v>98</v>
      </c>
      <c r="C19" s="22"/>
      <c r="D19" s="22"/>
      <c r="E19" s="22"/>
      <c r="F19" s="22"/>
      <c r="G19" s="22"/>
      <c r="I19" s="36">
        <f t="shared" si="0"/>
        <v>0</v>
      </c>
      <c r="J19" s="36">
        <f t="shared" si="1"/>
        <v>0</v>
      </c>
      <c r="K19" s="36">
        <f t="shared" si="2"/>
        <v>0</v>
      </c>
      <c r="L19" s="36">
        <f t="shared" si="3"/>
        <v>0</v>
      </c>
    </row>
    <row r="20" spans="1:12" x14ac:dyDescent="0.3">
      <c r="A20" s="301" t="s">
        <v>99</v>
      </c>
      <c r="B20" s="31" t="s">
        <v>100</v>
      </c>
      <c r="C20" s="98"/>
      <c r="D20" s="98"/>
      <c r="E20" s="98"/>
      <c r="F20" s="98"/>
      <c r="G20" s="98"/>
      <c r="I20" s="36">
        <f t="shared" si="0"/>
        <v>0</v>
      </c>
      <c r="J20" s="36">
        <f t="shared" si="1"/>
        <v>0</v>
      </c>
      <c r="K20" s="36">
        <f t="shared" si="2"/>
        <v>0</v>
      </c>
      <c r="L20" s="36">
        <f t="shared" si="3"/>
        <v>0</v>
      </c>
    </row>
    <row r="21" spans="1:12" x14ac:dyDescent="0.3">
      <c r="A21" s="62" t="s">
        <v>101</v>
      </c>
      <c r="B21" s="89" t="s">
        <v>102</v>
      </c>
      <c r="C21" s="12">
        <f t="shared" ref="C21:F21" si="5">SUM(C9,C14)</f>
        <v>0</v>
      </c>
      <c r="D21" s="12">
        <f t="shared" si="5"/>
        <v>0</v>
      </c>
      <c r="E21" s="12">
        <f t="shared" si="5"/>
        <v>0</v>
      </c>
      <c r="F21" s="12">
        <f t="shared" si="5"/>
        <v>0</v>
      </c>
      <c r="G21" s="12">
        <f>SUM(G9,G14)</f>
        <v>0</v>
      </c>
      <c r="I21" s="99">
        <f t="shared" si="0"/>
        <v>0</v>
      </c>
      <c r="J21" s="99">
        <f t="shared" si="1"/>
        <v>0</v>
      </c>
      <c r="K21" s="99">
        <f t="shared" si="2"/>
        <v>0</v>
      </c>
      <c r="L21" s="99">
        <f t="shared" si="3"/>
        <v>0</v>
      </c>
    </row>
    <row r="22" spans="1:12" x14ac:dyDescent="0.3">
      <c r="A22" s="7"/>
      <c r="C22" s="4"/>
      <c r="D22" s="4"/>
      <c r="E22" s="4"/>
      <c r="F22" s="4"/>
      <c r="G22" s="4"/>
      <c r="I22" s="4"/>
      <c r="J22" s="4"/>
      <c r="K22" s="4"/>
      <c r="L22" s="4"/>
    </row>
    <row r="23" spans="1:12" x14ac:dyDescent="0.3">
      <c r="A23" s="7"/>
      <c r="C23" s="4"/>
      <c r="D23" s="4"/>
      <c r="E23" s="4"/>
      <c r="F23" s="4"/>
      <c r="G23" s="4"/>
      <c r="I23" s="741" t="s">
        <v>668</v>
      </c>
      <c r="J23" s="742"/>
      <c r="K23" s="742"/>
      <c r="L23" s="743"/>
    </row>
    <row r="24" spans="1:12" ht="27" x14ac:dyDescent="0.3">
      <c r="A24" s="79" t="s">
        <v>103</v>
      </c>
      <c r="B24" s="79" t="s">
        <v>104</v>
      </c>
      <c r="C24" s="79" t="str">
        <f>C8</f>
        <v>REALITE 2021</v>
      </c>
      <c r="D24" s="79" t="str">
        <f t="shared" ref="D24:G24" si="6">D8</f>
        <v>REALITE 2022</v>
      </c>
      <c r="E24" s="79" t="str">
        <f t="shared" si="6"/>
        <v>REALITE 2023</v>
      </c>
      <c r="F24" s="79" t="str">
        <f t="shared" si="6"/>
        <v>REALITE 2024</v>
      </c>
      <c r="G24" s="79" t="str">
        <f t="shared" si="6"/>
        <v>REALITE 2025</v>
      </c>
      <c r="I24" s="79" t="str">
        <f>RIGHT(D24,4)&amp;" - "&amp;RIGHT(C24,4)</f>
        <v>2022 - 2021</v>
      </c>
      <c r="J24" s="79" t="str">
        <f>RIGHT(E24,4)&amp;" - "&amp;RIGHT(D24,4)</f>
        <v>2023 - 2022</v>
      </c>
      <c r="K24" s="79" t="str">
        <f>RIGHT(F24,4)&amp;" - "&amp;RIGHT(E24,4)</f>
        <v>2024 - 2023</v>
      </c>
      <c r="L24" s="79" t="str">
        <f>RIGHT(G24,4)&amp;" - "&amp;RIGHT(F24,4)</f>
        <v>2025 - 2024</v>
      </c>
    </row>
    <row r="25" spans="1:12" x14ac:dyDescent="0.3">
      <c r="A25" s="100" t="s">
        <v>105</v>
      </c>
      <c r="B25" s="31" t="s">
        <v>106</v>
      </c>
      <c r="C25" s="35">
        <f t="shared" ref="C25:F25" si="7">SUM(C26:C31)</f>
        <v>0</v>
      </c>
      <c r="D25" s="35">
        <f t="shared" si="7"/>
        <v>0</v>
      </c>
      <c r="E25" s="35">
        <f t="shared" si="7"/>
        <v>0</v>
      </c>
      <c r="F25" s="35">
        <f t="shared" si="7"/>
        <v>0</v>
      </c>
      <c r="G25" s="35">
        <f>SUM(G26:G31)</f>
        <v>0</v>
      </c>
      <c r="I25" s="36">
        <f t="shared" ref="I25:I48" si="8">IFERROR(IF(AND(ROUND(SUM(C25:C25),0)=0,ROUND(SUM(D25:D25),0)&gt;ROUND(SUM(C25:C25),0)),"INF",(ROUND(SUM(D25:D25),0)-ROUND(SUM(C25:C25),0))/ROUND(SUM(C25:C25),0)),0)</f>
        <v>0</v>
      </c>
      <c r="J25" s="36">
        <f t="shared" ref="J25:J48" si="9">IFERROR(IF(AND(ROUND(SUM(D25),0)=0,ROUND(SUM(E25:E25),0)&gt;ROUND(SUM(D25),0)),"INF",(ROUND(SUM(E25:E25),0)-ROUND(SUM(D25),0))/ROUND(SUM(D25),0)),0)</f>
        <v>0</v>
      </c>
      <c r="K25" s="36">
        <f t="shared" ref="K25:K48" si="10">IFERROR(IF(AND(ROUND(SUM(E25),0)=0,ROUND(SUM(F25:F25),0)&gt;ROUND(SUM(E25),0)),"INF",(ROUND(SUM(F25:F25),0)-ROUND(SUM(E25),0))/ROUND(SUM(E25),0)),0)</f>
        <v>0</v>
      </c>
      <c r="L25" s="36">
        <f t="shared" ref="L25:L48" si="11">IFERROR(IF(AND(ROUND(SUM(F25),0)=0,ROUND(SUM(G25:G25),0)&gt;ROUND(SUM(F25),0)),"INF",(ROUND(SUM(G25:G25),0)-ROUND(SUM(F25),0))/ROUND(SUM(F25),0)),0)</f>
        <v>0</v>
      </c>
    </row>
    <row r="26" spans="1:12" x14ac:dyDescent="0.3">
      <c r="A26" s="71" t="s">
        <v>107</v>
      </c>
      <c r="B26" s="32">
        <v>10</v>
      </c>
      <c r="C26" s="22"/>
      <c r="D26" s="22"/>
      <c r="E26" s="22"/>
      <c r="F26" s="22"/>
      <c r="G26" s="22"/>
      <c r="I26" s="36">
        <f t="shared" si="8"/>
        <v>0</v>
      </c>
      <c r="J26" s="36">
        <f t="shared" si="9"/>
        <v>0</v>
      </c>
      <c r="K26" s="36">
        <f t="shared" si="10"/>
        <v>0</v>
      </c>
      <c r="L26" s="36">
        <f t="shared" si="11"/>
        <v>0</v>
      </c>
    </row>
    <row r="27" spans="1:12" x14ac:dyDescent="0.3">
      <c r="A27" s="71" t="s">
        <v>108</v>
      </c>
      <c r="B27" s="32">
        <v>11</v>
      </c>
      <c r="C27" s="22"/>
      <c r="D27" s="22"/>
      <c r="E27" s="22"/>
      <c r="F27" s="22"/>
      <c r="G27" s="22"/>
      <c r="I27" s="36">
        <f t="shared" si="8"/>
        <v>0</v>
      </c>
      <c r="J27" s="36">
        <f t="shared" si="9"/>
        <v>0</v>
      </c>
      <c r="K27" s="36">
        <f t="shared" si="10"/>
        <v>0</v>
      </c>
      <c r="L27" s="36">
        <f t="shared" si="11"/>
        <v>0</v>
      </c>
    </row>
    <row r="28" spans="1:12" x14ac:dyDescent="0.3">
      <c r="A28" s="71" t="s">
        <v>109</v>
      </c>
      <c r="B28" s="32">
        <v>12</v>
      </c>
      <c r="C28" s="22"/>
      <c r="D28" s="22"/>
      <c r="E28" s="22"/>
      <c r="F28" s="22"/>
      <c r="G28" s="22"/>
      <c r="I28" s="36">
        <f t="shared" si="8"/>
        <v>0</v>
      </c>
      <c r="J28" s="36">
        <f t="shared" si="9"/>
        <v>0</v>
      </c>
      <c r="K28" s="36">
        <f t="shared" si="10"/>
        <v>0</v>
      </c>
      <c r="L28" s="36">
        <f t="shared" si="11"/>
        <v>0</v>
      </c>
    </row>
    <row r="29" spans="1:12" x14ac:dyDescent="0.3">
      <c r="A29" s="71" t="s">
        <v>110</v>
      </c>
      <c r="B29" s="32">
        <v>13</v>
      </c>
      <c r="C29" s="22"/>
      <c r="D29" s="22"/>
      <c r="E29" s="22"/>
      <c r="F29" s="22"/>
      <c r="G29" s="22"/>
      <c r="I29" s="36">
        <f t="shared" si="8"/>
        <v>0</v>
      </c>
      <c r="J29" s="36">
        <f t="shared" si="9"/>
        <v>0</v>
      </c>
      <c r="K29" s="36">
        <f t="shared" si="10"/>
        <v>0</v>
      </c>
      <c r="L29" s="36">
        <f t="shared" si="11"/>
        <v>0</v>
      </c>
    </row>
    <row r="30" spans="1:12" x14ac:dyDescent="0.3">
      <c r="A30" s="71" t="s">
        <v>111</v>
      </c>
      <c r="B30" s="32">
        <v>14</v>
      </c>
      <c r="C30" s="22"/>
      <c r="D30" s="22"/>
      <c r="E30" s="22"/>
      <c r="F30" s="22"/>
      <c r="G30" s="22"/>
      <c r="I30" s="36">
        <f t="shared" si="8"/>
        <v>0</v>
      </c>
      <c r="J30" s="36">
        <f t="shared" si="9"/>
        <v>0</v>
      </c>
      <c r="K30" s="36">
        <f t="shared" si="10"/>
        <v>0</v>
      </c>
      <c r="L30" s="36">
        <f t="shared" si="11"/>
        <v>0</v>
      </c>
    </row>
    <row r="31" spans="1:12" x14ac:dyDescent="0.3">
      <c r="A31" s="71" t="s">
        <v>112</v>
      </c>
      <c r="B31" s="32">
        <v>15</v>
      </c>
      <c r="C31" s="22"/>
      <c r="D31" s="22"/>
      <c r="E31" s="22"/>
      <c r="F31" s="22"/>
      <c r="G31" s="22"/>
      <c r="I31" s="36">
        <f t="shared" si="8"/>
        <v>0</v>
      </c>
      <c r="J31" s="36">
        <f t="shared" si="9"/>
        <v>0</v>
      </c>
      <c r="K31" s="36">
        <f t="shared" si="10"/>
        <v>0</v>
      </c>
      <c r="L31" s="36">
        <f t="shared" si="11"/>
        <v>0</v>
      </c>
    </row>
    <row r="32" spans="1:12" x14ac:dyDescent="0.3">
      <c r="A32" s="100" t="s">
        <v>113</v>
      </c>
      <c r="B32" s="31">
        <v>16</v>
      </c>
      <c r="C32" s="35">
        <f t="shared" ref="C32:G32" si="12">C33</f>
        <v>0</v>
      </c>
      <c r="D32" s="35">
        <f t="shared" si="12"/>
        <v>0</v>
      </c>
      <c r="E32" s="35">
        <f t="shared" si="12"/>
        <v>0</v>
      </c>
      <c r="F32" s="35">
        <f t="shared" si="12"/>
        <v>0</v>
      </c>
      <c r="G32" s="35">
        <f t="shared" si="12"/>
        <v>0</v>
      </c>
      <c r="I32" s="36">
        <f t="shared" si="8"/>
        <v>0</v>
      </c>
      <c r="J32" s="36">
        <f t="shared" si="9"/>
        <v>0</v>
      </c>
      <c r="K32" s="36">
        <f t="shared" si="10"/>
        <v>0</v>
      </c>
      <c r="L32" s="36">
        <f t="shared" si="11"/>
        <v>0</v>
      </c>
    </row>
    <row r="33" spans="1:12" x14ac:dyDescent="0.3">
      <c r="A33" s="71" t="s">
        <v>114</v>
      </c>
      <c r="B33" s="32">
        <v>16</v>
      </c>
      <c r="C33" s="22"/>
      <c r="D33" s="22"/>
      <c r="E33" s="22"/>
      <c r="F33" s="22"/>
      <c r="G33" s="22"/>
      <c r="I33" s="36">
        <f t="shared" si="8"/>
        <v>0</v>
      </c>
      <c r="J33" s="36">
        <f t="shared" si="9"/>
        <v>0</v>
      </c>
      <c r="K33" s="36">
        <f t="shared" si="10"/>
        <v>0</v>
      </c>
      <c r="L33" s="36">
        <f t="shared" si="11"/>
        <v>0</v>
      </c>
    </row>
    <row r="34" spans="1:12" x14ac:dyDescent="0.3">
      <c r="A34" s="100" t="s">
        <v>115</v>
      </c>
      <c r="B34" s="31" t="s">
        <v>116</v>
      </c>
      <c r="C34" s="35">
        <f t="shared" ref="C34:F34" si="13">SUM(C35,C40,C47)</f>
        <v>0</v>
      </c>
      <c r="D34" s="35">
        <f t="shared" si="13"/>
        <v>0</v>
      </c>
      <c r="E34" s="35">
        <f t="shared" si="13"/>
        <v>0</v>
      </c>
      <c r="F34" s="35">
        <f t="shared" si="13"/>
        <v>0</v>
      </c>
      <c r="G34" s="35">
        <f>SUM(G35,G40,G47)</f>
        <v>0</v>
      </c>
      <c r="I34" s="36">
        <f t="shared" si="8"/>
        <v>0</v>
      </c>
      <c r="J34" s="36">
        <f t="shared" si="9"/>
        <v>0</v>
      </c>
      <c r="K34" s="36">
        <f t="shared" si="10"/>
        <v>0</v>
      </c>
      <c r="L34" s="36">
        <f t="shared" si="11"/>
        <v>0</v>
      </c>
    </row>
    <row r="35" spans="1:12" x14ac:dyDescent="0.3">
      <c r="A35" s="302" t="s">
        <v>650</v>
      </c>
      <c r="B35" s="31">
        <v>17</v>
      </c>
      <c r="C35" s="35">
        <f t="shared" ref="C35:F35" si="14">SUM(C36,C39)</f>
        <v>0</v>
      </c>
      <c r="D35" s="35">
        <f t="shared" si="14"/>
        <v>0</v>
      </c>
      <c r="E35" s="35">
        <f t="shared" si="14"/>
        <v>0</v>
      </c>
      <c r="F35" s="35">
        <f t="shared" si="14"/>
        <v>0</v>
      </c>
      <c r="G35" s="35">
        <f>SUM(G36,G39)</f>
        <v>0</v>
      </c>
      <c r="I35" s="36">
        <f t="shared" si="8"/>
        <v>0</v>
      </c>
      <c r="J35" s="36">
        <f t="shared" si="9"/>
        <v>0</v>
      </c>
      <c r="K35" s="36">
        <f t="shared" si="10"/>
        <v>0</v>
      </c>
      <c r="L35" s="36">
        <f t="shared" si="11"/>
        <v>0</v>
      </c>
    </row>
    <row r="36" spans="1:12" x14ac:dyDescent="0.3">
      <c r="A36" s="100" t="s">
        <v>117</v>
      </c>
      <c r="B36" s="31" t="s">
        <v>118</v>
      </c>
      <c r="C36" s="35">
        <f>SUM(C37:C38)</f>
        <v>0</v>
      </c>
      <c r="D36" s="35">
        <f>SUM(D37:D38)</f>
        <v>0</v>
      </c>
      <c r="E36" s="35">
        <f>SUM(E37:E38)</f>
        <v>0</v>
      </c>
      <c r="F36" s="35">
        <f>SUM(F37:F38)</f>
        <v>0</v>
      </c>
      <c r="G36" s="35">
        <f>SUM(G37:G38)</f>
        <v>0</v>
      </c>
      <c r="I36" s="36">
        <f t="shared" si="8"/>
        <v>0</v>
      </c>
      <c r="J36" s="36">
        <f t="shared" si="9"/>
        <v>0</v>
      </c>
      <c r="K36" s="36">
        <f t="shared" si="10"/>
        <v>0</v>
      </c>
      <c r="L36" s="36">
        <f t="shared" si="11"/>
        <v>0</v>
      </c>
    </row>
    <row r="37" spans="1:12" x14ac:dyDescent="0.3">
      <c r="A37" s="70" t="s">
        <v>119</v>
      </c>
      <c r="C37" s="22"/>
      <c r="D37" s="22"/>
      <c r="E37" s="22"/>
      <c r="F37" s="22"/>
      <c r="G37" s="22"/>
      <c r="I37" s="36">
        <f t="shared" si="8"/>
        <v>0</v>
      </c>
      <c r="J37" s="36">
        <f t="shared" si="9"/>
        <v>0</v>
      </c>
      <c r="K37" s="36">
        <f t="shared" si="10"/>
        <v>0</v>
      </c>
      <c r="L37" s="36">
        <f t="shared" si="11"/>
        <v>0</v>
      </c>
    </row>
    <row r="38" spans="1:12" x14ac:dyDescent="0.3">
      <c r="A38" s="70" t="s">
        <v>120</v>
      </c>
      <c r="C38" s="22"/>
      <c r="D38" s="22"/>
      <c r="E38" s="22"/>
      <c r="F38" s="22"/>
      <c r="G38" s="22"/>
      <c r="I38" s="36">
        <f t="shared" si="8"/>
        <v>0</v>
      </c>
      <c r="J38" s="36">
        <f t="shared" si="9"/>
        <v>0</v>
      </c>
      <c r="K38" s="36">
        <f t="shared" si="10"/>
        <v>0</v>
      </c>
      <c r="L38" s="36">
        <f t="shared" si="11"/>
        <v>0</v>
      </c>
    </row>
    <row r="39" spans="1:12" x14ac:dyDescent="0.3">
      <c r="A39" s="70" t="s">
        <v>121</v>
      </c>
      <c r="B39" s="32" t="s">
        <v>122</v>
      </c>
      <c r="C39" s="22"/>
      <c r="D39" s="22"/>
      <c r="E39" s="22"/>
      <c r="F39" s="22"/>
      <c r="G39" s="22"/>
      <c r="I39" s="36">
        <f t="shared" si="8"/>
        <v>0</v>
      </c>
      <c r="J39" s="36">
        <f t="shared" si="9"/>
        <v>0</v>
      </c>
      <c r="K39" s="36">
        <f t="shared" si="10"/>
        <v>0</v>
      </c>
      <c r="L39" s="36">
        <f t="shared" si="11"/>
        <v>0</v>
      </c>
    </row>
    <row r="40" spans="1:12" x14ac:dyDescent="0.3">
      <c r="A40" s="100" t="s">
        <v>123</v>
      </c>
      <c r="B40" s="31" t="s">
        <v>124</v>
      </c>
      <c r="C40" s="35">
        <f t="shared" ref="C40:F40" si="15">SUM(C41:C46)</f>
        <v>0</v>
      </c>
      <c r="D40" s="35">
        <f t="shared" si="15"/>
        <v>0</v>
      </c>
      <c r="E40" s="35">
        <f t="shared" si="15"/>
        <v>0</v>
      </c>
      <c r="F40" s="35">
        <f t="shared" si="15"/>
        <v>0</v>
      </c>
      <c r="G40" s="35">
        <f>SUM(G41:G46)</f>
        <v>0</v>
      </c>
      <c r="I40" s="36">
        <f t="shared" si="8"/>
        <v>0</v>
      </c>
      <c r="J40" s="36">
        <f t="shared" si="9"/>
        <v>0</v>
      </c>
      <c r="K40" s="36">
        <f t="shared" si="10"/>
        <v>0</v>
      </c>
      <c r="L40" s="36">
        <f t="shared" si="11"/>
        <v>0</v>
      </c>
    </row>
    <row r="41" spans="1:12" x14ac:dyDescent="0.3">
      <c r="A41" s="70" t="s">
        <v>125</v>
      </c>
      <c r="B41" s="32">
        <v>42</v>
      </c>
      <c r="C41" s="22"/>
      <c r="D41" s="22"/>
      <c r="E41" s="22"/>
      <c r="F41" s="22"/>
      <c r="G41" s="22"/>
      <c r="I41" s="36">
        <f t="shared" si="8"/>
        <v>0</v>
      </c>
      <c r="J41" s="36">
        <f t="shared" si="9"/>
        <v>0</v>
      </c>
      <c r="K41" s="36">
        <f t="shared" si="10"/>
        <v>0</v>
      </c>
      <c r="L41" s="36">
        <f t="shared" si="11"/>
        <v>0</v>
      </c>
    </row>
    <row r="42" spans="1:12" x14ac:dyDescent="0.3">
      <c r="A42" s="70" t="s">
        <v>126</v>
      </c>
      <c r="B42" s="32">
        <v>43</v>
      </c>
      <c r="C42" s="22"/>
      <c r="D42" s="22"/>
      <c r="E42" s="22"/>
      <c r="F42" s="22"/>
      <c r="G42" s="22"/>
      <c r="I42" s="36">
        <f t="shared" si="8"/>
        <v>0</v>
      </c>
      <c r="J42" s="36">
        <f t="shared" si="9"/>
        <v>0</v>
      </c>
      <c r="K42" s="36">
        <f t="shared" si="10"/>
        <v>0</v>
      </c>
      <c r="L42" s="36">
        <f t="shared" si="11"/>
        <v>0</v>
      </c>
    </row>
    <row r="43" spans="1:12" x14ac:dyDescent="0.3">
      <c r="A43" s="70" t="s">
        <v>127</v>
      </c>
      <c r="B43" s="32">
        <v>44</v>
      </c>
      <c r="C43" s="22"/>
      <c r="D43" s="22"/>
      <c r="E43" s="22"/>
      <c r="F43" s="22"/>
      <c r="G43" s="22"/>
      <c r="I43" s="36">
        <f t="shared" si="8"/>
        <v>0</v>
      </c>
      <c r="J43" s="36">
        <f t="shared" si="9"/>
        <v>0</v>
      </c>
      <c r="K43" s="36">
        <f t="shared" si="10"/>
        <v>0</v>
      </c>
      <c r="L43" s="36">
        <f t="shared" si="11"/>
        <v>0</v>
      </c>
    </row>
    <row r="44" spans="1:12" x14ac:dyDescent="0.3">
      <c r="A44" s="70" t="s">
        <v>128</v>
      </c>
      <c r="B44" s="32">
        <v>46</v>
      </c>
      <c r="C44" s="22"/>
      <c r="D44" s="22"/>
      <c r="E44" s="22"/>
      <c r="F44" s="22"/>
      <c r="G44" s="22"/>
      <c r="I44" s="36">
        <f t="shared" si="8"/>
        <v>0</v>
      </c>
      <c r="J44" s="36">
        <f t="shared" si="9"/>
        <v>0</v>
      </c>
      <c r="K44" s="36">
        <f t="shared" si="10"/>
        <v>0</v>
      </c>
      <c r="L44" s="36">
        <f t="shared" si="11"/>
        <v>0</v>
      </c>
    </row>
    <row r="45" spans="1:12" x14ac:dyDescent="0.3">
      <c r="A45" s="70" t="s">
        <v>129</v>
      </c>
      <c r="B45" s="32">
        <v>45</v>
      </c>
      <c r="C45" s="22"/>
      <c r="D45" s="22"/>
      <c r="E45" s="22"/>
      <c r="F45" s="22"/>
      <c r="G45" s="22"/>
      <c r="I45" s="36">
        <f t="shared" si="8"/>
        <v>0</v>
      </c>
      <c r="J45" s="36">
        <f t="shared" si="9"/>
        <v>0</v>
      </c>
      <c r="K45" s="36">
        <f t="shared" si="10"/>
        <v>0</v>
      </c>
      <c r="L45" s="36">
        <f t="shared" si="11"/>
        <v>0</v>
      </c>
    </row>
    <row r="46" spans="1:12" x14ac:dyDescent="0.3">
      <c r="A46" s="70" t="s">
        <v>130</v>
      </c>
      <c r="B46" s="32" t="s">
        <v>131</v>
      </c>
      <c r="C46" s="22"/>
      <c r="D46" s="22"/>
      <c r="E46" s="22"/>
      <c r="F46" s="22"/>
      <c r="G46" s="22"/>
      <c r="I46" s="36">
        <f t="shared" si="8"/>
        <v>0</v>
      </c>
      <c r="J46" s="36">
        <f t="shared" si="9"/>
        <v>0</v>
      </c>
      <c r="K46" s="36">
        <f t="shared" si="10"/>
        <v>0</v>
      </c>
      <c r="L46" s="36">
        <f t="shared" si="11"/>
        <v>0</v>
      </c>
    </row>
    <row r="47" spans="1:12" x14ac:dyDescent="0.3">
      <c r="A47" s="301" t="s">
        <v>99</v>
      </c>
      <c r="B47" s="31" t="s">
        <v>132</v>
      </c>
      <c r="C47" s="98"/>
      <c r="D47" s="98"/>
      <c r="E47" s="98"/>
      <c r="F47" s="98"/>
      <c r="G47" s="98"/>
      <c r="I47" s="36">
        <f t="shared" si="8"/>
        <v>0</v>
      </c>
      <c r="J47" s="36">
        <f t="shared" si="9"/>
        <v>0</v>
      </c>
      <c r="K47" s="36">
        <f t="shared" si="10"/>
        <v>0</v>
      </c>
      <c r="L47" s="36">
        <f t="shared" si="11"/>
        <v>0</v>
      </c>
    </row>
    <row r="48" spans="1:12" x14ac:dyDescent="0.3">
      <c r="A48" s="62" t="s">
        <v>133</v>
      </c>
      <c r="B48" s="89" t="s">
        <v>134</v>
      </c>
      <c r="C48" s="12">
        <f>SUM(C25,C32,C35,C40,C47)</f>
        <v>0</v>
      </c>
      <c r="D48" s="12">
        <f>SUM(D25,D32,D35,D40,D47)</f>
        <v>0</v>
      </c>
      <c r="E48" s="12">
        <f>SUM(E25,E32,E35,E40,E47)</f>
        <v>0</v>
      </c>
      <c r="F48" s="12">
        <f>SUM(F25,F32,F35,F40,F47)</f>
        <v>0</v>
      </c>
      <c r="G48" s="12">
        <f>SUM(G25,G32,G35,G40,G47)</f>
        <v>0</v>
      </c>
      <c r="I48" s="99">
        <f t="shared" si="8"/>
        <v>0</v>
      </c>
      <c r="J48" s="99">
        <f t="shared" si="9"/>
        <v>0</v>
      </c>
      <c r="K48" s="99">
        <f t="shared" si="10"/>
        <v>0</v>
      </c>
      <c r="L48" s="99">
        <f t="shared" si="11"/>
        <v>0</v>
      </c>
    </row>
    <row r="50" spans="1:12" ht="15.75" x14ac:dyDescent="0.3">
      <c r="A50" s="276" t="s">
        <v>630</v>
      </c>
      <c r="B50" s="273"/>
      <c r="C50" s="274"/>
      <c r="D50" s="274"/>
      <c r="E50" s="275"/>
      <c r="F50" s="275"/>
      <c r="G50" s="275"/>
      <c r="I50" s="274"/>
      <c r="J50" s="275"/>
      <c r="K50" s="275"/>
      <c r="L50" s="275"/>
    </row>
    <row r="51" spans="1:12" x14ac:dyDescent="0.3">
      <c r="B51" s="6"/>
      <c r="E51" s="6"/>
      <c r="F51" s="6"/>
      <c r="G51" s="6"/>
      <c r="J51" s="6"/>
      <c r="K51" s="6"/>
      <c r="L51" s="6"/>
    </row>
    <row r="52" spans="1:12" x14ac:dyDescent="0.3">
      <c r="B52" s="6"/>
      <c r="E52" s="6"/>
      <c r="F52" s="6"/>
      <c r="G52" s="6"/>
      <c r="I52" s="741" t="s">
        <v>668</v>
      </c>
      <c r="J52" s="742"/>
      <c r="K52" s="742"/>
      <c r="L52" s="743"/>
    </row>
    <row r="53" spans="1:12" ht="27" x14ac:dyDescent="0.3">
      <c r="A53" s="79" t="s">
        <v>82</v>
      </c>
      <c r="B53" s="101" t="s">
        <v>104</v>
      </c>
      <c r="C53" s="79" t="str">
        <f>C24</f>
        <v>REALITE 2021</v>
      </c>
      <c r="D53" s="79" t="str">
        <f t="shared" ref="D53:G53" si="16">D24</f>
        <v>REALITE 2022</v>
      </c>
      <c r="E53" s="79" t="str">
        <f t="shared" si="16"/>
        <v>REALITE 2023</v>
      </c>
      <c r="F53" s="79" t="str">
        <f t="shared" si="16"/>
        <v>REALITE 2024</v>
      </c>
      <c r="G53" s="79" t="str">
        <f t="shared" si="16"/>
        <v>REALITE 2025</v>
      </c>
      <c r="I53" s="79" t="str">
        <f>RIGHT(D53,4)&amp;" - "&amp;RIGHT(C53,4)</f>
        <v>2022 - 2021</v>
      </c>
      <c r="J53" s="79" t="str">
        <f>RIGHT(E53,4)&amp;" - "&amp;RIGHT(D53,4)</f>
        <v>2023 - 2022</v>
      </c>
      <c r="K53" s="79" t="str">
        <f>RIGHT(F53,4)&amp;" - "&amp;RIGHT(E53,4)</f>
        <v>2024 - 2023</v>
      </c>
      <c r="L53" s="79" t="str">
        <f>RIGHT(G53,4)&amp;" - "&amp;RIGHT(F53,4)</f>
        <v>2025 - 2024</v>
      </c>
    </row>
    <row r="54" spans="1:12" x14ac:dyDescent="0.3">
      <c r="A54" s="100" t="s">
        <v>83</v>
      </c>
      <c r="B54" s="31" t="s">
        <v>84</v>
      </c>
      <c r="C54" s="35">
        <f>SUM(C55:C58)</f>
        <v>0</v>
      </c>
      <c r="D54" s="35">
        <f>SUM(D55:D58)</f>
        <v>0</v>
      </c>
      <c r="E54" s="35">
        <f>SUM(E55:E58)</f>
        <v>0</v>
      </c>
      <c r="F54" s="37">
        <f>SUM(F55:F58)</f>
        <v>0</v>
      </c>
      <c r="G54" s="37">
        <f>SUM(G55:G58)</f>
        <v>0</v>
      </c>
      <c r="I54" s="36">
        <f t="shared" ref="I54:I66" si="17">IFERROR(IF(AND(ROUND(SUM(C54:C54),0)=0,ROUND(SUM(D54:D54),0)&gt;ROUND(SUM(C54:C54),0)),"INF",(ROUND(SUM(D54:D54),0)-ROUND(SUM(C54:C54),0))/ROUND(SUM(C54:C54),0)),0)</f>
        <v>0</v>
      </c>
      <c r="J54" s="36">
        <f t="shared" ref="J54:J66" si="18">IFERROR(IF(AND(ROUND(SUM(D54),0)=0,ROUND(SUM(E54:E54),0)&gt;ROUND(SUM(D54),0)),"INF",(ROUND(SUM(E54:E54),0)-ROUND(SUM(D54),0))/ROUND(SUM(D54),0)),0)</f>
        <v>0</v>
      </c>
      <c r="K54" s="36">
        <f t="shared" ref="K54:K66" si="19">IFERROR(IF(AND(ROUND(SUM(E54),0)=0,ROUND(SUM(F54:F54),0)&gt;ROUND(SUM(E54),0)),"INF",(ROUND(SUM(F54:F54),0)-ROUND(SUM(E54),0))/ROUND(SUM(E54),0)),0)</f>
        <v>0</v>
      </c>
      <c r="L54" s="36">
        <f t="shared" ref="L54:L66" si="20">IFERROR(IF(AND(ROUND(SUM(F54),0)=0,ROUND(SUM(G54:G54),0)&gt;ROUND(SUM(F54),0)),"INF",(ROUND(SUM(G54:G54),0)-ROUND(SUM(F54),0))/ROUND(SUM(F54),0)),0)</f>
        <v>0</v>
      </c>
    </row>
    <row r="55" spans="1:12" x14ac:dyDescent="0.3">
      <c r="A55" s="71" t="s">
        <v>85</v>
      </c>
      <c r="B55" s="32">
        <v>20</v>
      </c>
      <c r="C55" s="22"/>
      <c r="D55" s="22"/>
      <c r="E55" s="22"/>
      <c r="F55" s="22"/>
      <c r="G55" s="22"/>
      <c r="I55" s="36">
        <f t="shared" si="17"/>
        <v>0</v>
      </c>
      <c r="J55" s="36">
        <f t="shared" si="18"/>
        <v>0</v>
      </c>
      <c r="K55" s="36">
        <f t="shared" si="19"/>
        <v>0</v>
      </c>
      <c r="L55" s="36">
        <f t="shared" si="20"/>
        <v>0</v>
      </c>
    </row>
    <row r="56" spans="1:12" ht="13.15" customHeight="1" x14ac:dyDescent="0.3">
      <c r="A56" s="71" t="s">
        <v>86</v>
      </c>
      <c r="B56" s="32">
        <v>21</v>
      </c>
      <c r="C56" s="22"/>
      <c r="D56" s="22"/>
      <c r="E56" s="22"/>
      <c r="F56" s="22"/>
      <c r="G56" s="22"/>
      <c r="I56" s="36">
        <f t="shared" si="17"/>
        <v>0</v>
      </c>
      <c r="J56" s="36">
        <f t="shared" si="18"/>
        <v>0</v>
      </c>
      <c r="K56" s="36">
        <f t="shared" si="19"/>
        <v>0</v>
      </c>
      <c r="L56" s="36">
        <f t="shared" si="20"/>
        <v>0</v>
      </c>
    </row>
    <row r="57" spans="1:12" ht="13.15" customHeight="1" x14ac:dyDescent="0.3">
      <c r="A57" s="71" t="s">
        <v>87</v>
      </c>
      <c r="B57" s="32" t="s">
        <v>88</v>
      </c>
      <c r="C57" s="22"/>
      <c r="D57" s="22"/>
      <c r="E57" s="22"/>
      <c r="F57" s="22"/>
      <c r="G57" s="22"/>
      <c r="I57" s="36">
        <f t="shared" si="17"/>
        <v>0</v>
      </c>
      <c r="J57" s="36">
        <f t="shared" si="18"/>
        <v>0</v>
      </c>
      <c r="K57" s="36">
        <f t="shared" si="19"/>
        <v>0</v>
      </c>
      <c r="L57" s="36">
        <f t="shared" si="20"/>
        <v>0</v>
      </c>
    </row>
    <row r="58" spans="1:12" x14ac:dyDescent="0.3">
      <c r="A58" s="71" t="s">
        <v>89</v>
      </c>
      <c r="B58" s="32">
        <v>28</v>
      </c>
      <c r="C58" s="22"/>
      <c r="D58" s="22"/>
      <c r="E58" s="22"/>
      <c r="F58" s="22"/>
      <c r="G58" s="22"/>
      <c r="I58" s="36">
        <f t="shared" si="17"/>
        <v>0</v>
      </c>
      <c r="J58" s="36">
        <f t="shared" si="18"/>
        <v>0</v>
      </c>
      <c r="K58" s="36">
        <f t="shared" si="19"/>
        <v>0</v>
      </c>
      <c r="L58" s="36">
        <f t="shared" si="20"/>
        <v>0</v>
      </c>
    </row>
    <row r="59" spans="1:12" x14ac:dyDescent="0.3">
      <c r="A59" s="100" t="s">
        <v>90</v>
      </c>
      <c r="B59" s="31" t="s">
        <v>91</v>
      </c>
      <c r="C59" s="35">
        <f>SUM(C60:C65)</f>
        <v>0</v>
      </c>
      <c r="D59" s="35">
        <f>SUM(D60:D65)</f>
        <v>0</v>
      </c>
      <c r="E59" s="35">
        <f>SUM(E60:E65)</f>
        <v>0</v>
      </c>
      <c r="F59" s="35">
        <f>SUM(F60:F65)</f>
        <v>0</v>
      </c>
      <c r="G59" s="35">
        <f>SUM(G60:G65)</f>
        <v>0</v>
      </c>
      <c r="I59" s="36">
        <f t="shared" si="17"/>
        <v>0</v>
      </c>
      <c r="J59" s="36">
        <f t="shared" si="18"/>
        <v>0</v>
      </c>
      <c r="K59" s="36">
        <f t="shared" si="19"/>
        <v>0</v>
      </c>
      <c r="L59" s="36">
        <f t="shared" si="20"/>
        <v>0</v>
      </c>
    </row>
    <row r="60" spans="1:12" x14ac:dyDescent="0.3">
      <c r="A60" s="71" t="s">
        <v>92</v>
      </c>
      <c r="B60" s="32">
        <v>29</v>
      </c>
      <c r="C60" s="22"/>
      <c r="D60" s="22"/>
      <c r="E60" s="22"/>
      <c r="F60" s="22"/>
      <c r="G60" s="22"/>
      <c r="I60" s="36">
        <f t="shared" si="17"/>
        <v>0</v>
      </c>
      <c r="J60" s="36">
        <f t="shared" si="18"/>
        <v>0</v>
      </c>
      <c r="K60" s="36">
        <f t="shared" si="19"/>
        <v>0</v>
      </c>
      <c r="L60" s="36">
        <f t="shared" si="20"/>
        <v>0</v>
      </c>
    </row>
    <row r="61" spans="1:12" x14ac:dyDescent="0.3">
      <c r="A61" s="71" t="s">
        <v>93</v>
      </c>
      <c r="B61" s="32">
        <v>3</v>
      </c>
      <c r="C61" s="22"/>
      <c r="D61" s="22"/>
      <c r="E61" s="22"/>
      <c r="F61" s="22"/>
      <c r="G61" s="22"/>
      <c r="I61" s="36">
        <f t="shared" si="17"/>
        <v>0</v>
      </c>
      <c r="J61" s="36">
        <f t="shared" si="18"/>
        <v>0</v>
      </c>
      <c r="K61" s="36">
        <f t="shared" si="19"/>
        <v>0</v>
      </c>
      <c r="L61" s="36">
        <f t="shared" si="20"/>
        <v>0</v>
      </c>
    </row>
    <row r="62" spans="1:12" x14ac:dyDescent="0.3">
      <c r="A62" s="71" t="s">
        <v>94</v>
      </c>
      <c r="B62" s="32" t="s">
        <v>95</v>
      </c>
      <c r="C62" s="22"/>
      <c r="D62" s="22"/>
      <c r="E62" s="22"/>
      <c r="F62" s="22"/>
      <c r="G62" s="22"/>
      <c r="I62" s="36">
        <f t="shared" si="17"/>
        <v>0</v>
      </c>
      <c r="J62" s="36">
        <f t="shared" si="18"/>
        <v>0</v>
      </c>
      <c r="K62" s="36">
        <f t="shared" si="19"/>
        <v>0</v>
      </c>
      <c r="L62" s="36">
        <f t="shared" si="20"/>
        <v>0</v>
      </c>
    </row>
    <row r="63" spans="1:12" x14ac:dyDescent="0.3">
      <c r="A63" s="71" t="s">
        <v>649</v>
      </c>
      <c r="B63" s="32" t="s">
        <v>96</v>
      </c>
      <c r="C63" s="22"/>
      <c r="D63" s="22"/>
      <c r="E63" s="22"/>
      <c r="F63" s="22"/>
      <c r="G63" s="22"/>
      <c r="I63" s="36">
        <f t="shared" si="17"/>
        <v>0</v>
      </c>
      <c r="J63" s="36">
        <f t="shared" si="18"/>
        <v>0</v>
      </c>
      <c r="K63" s="36">
        <f t="shared" si="19"/>
        <v>0</v>
      </c>
      <c r="L63" s="36">
        <f t="shared" si="20"/>
        <v>0</v>
      </c>
    </row>
    <row r="64" spans="1:12" x14ac:dyDescent="0.3">
      <c r="A64" s="71" t="s">
        <v>97</v>
      </c>
      <c r="B64" s="32" t="s">
        <v>98</v>
      </c>
      <c r="C64" s="22"/>
      <c r="D64" s="22"/>
      <c r="E64" s="22"/>
      <c r="F64" s="22"/>
      <c r="G64" s="22"/>
      <c r="I64" s="36">
        <f t="shared" si="17"/>
        <v>0</v>
      </c>
      <c r="J64" s="36">
        <f t="shared" si="18"/>
        <v>0</v>
      </c>
      <c r="K64" s="36">
        <f t="shared" si="19"/>
        <v>0</v>
      </c>
      <c r="L64" s="36">
        <f t="shared" si="20"/>
        <v>0</v>
      </c>
    </row>
    <row r="65" spans="1:12" x14ac:dyDescent="0.3">
      <c r="A65" s="301" t="s">
        <v>99</v>
      </c>
      <c r="B65" s="31" t="s">
        <v>100</v>
      </c>
      <c r="C65" s="98"/>
      <c r="D65" s="98"/>
      <c r="E65" s="98"/>
      <c r="F65" s="98"/>
      <c r="G65" s="98"/>
      <c r="I65" s="36">
        <f t="shared" si="17"/>
        <v>0</v>
      </c>
      <c r="J65" s="36">
        <f t="shared" si="18"/>
        <v>0</v>
      </c>
      <c r="K65" s="36">
        <f t="shared" si="19"/>
        <v>0</v>
      </c>
      <c r="L65" s="36">
        <f t="shared" si="20"/>
        <v>0</v>
      </c>
    </row>
    <row r="66" spans="1:12" x14ac:dyDescent="0.3">
      <c r="A66" s="62" t="s">
        <v>101</v>
      </c>
      <c r="B66" s="89" t="s">
        <v>102</v>
      </c>
      <c r="C66" s="12">
        <f>SUM(C54,C59)</f>
        <v>0</v>
      </c>
      <c r="D66" s="12">
        <f>SUM(D54,D59)</f>
        <v>0</v>
      </c>
      <c r="E66" s="12">
        <f>SUM(E54,E59)</f>
        <v>0</v>
      </c>
      <c r="F66" s="12">
        <f>SUM(F54,F59)</f>
        <v>0</v>
      </c>
      <c r="G66" s="12">
        <f>SUM(G54,G59)</f>
        <v>0</v>
      </c>
      <c r="I66" s="99">
        <f t="shared" si="17"/>
        <v>0</v>
      </c>
      <c r="J66" s="99">
        <f t="shared" si="18"/>
        <v>0</v>
      </c>
      <c r="K66" s="99">
        <f t="shared" si="19"/>
        <v>0</v>
      </c>
      <c r="L66" s="99">
        <f t="shared" si="20"/>
        <v>0</v>
      </c>
    </row>
    <row r="67" spans="1:12" x14ac:dyDescent="0.3">
      <c r="A67" s="7"/>
      <c r="C67" s="4"/>
      <c r="D67" s="4"/>
      <c r="E67" s="4"/>
      <c r="F67" s="4"/>
      <c r="G67" s="4"/>
      <c r="I67" s="4"/>
      <c r="J67" s="4"/>
      <c r="K67" s="4"/>
      <c r="L67" s="4"/>
    </row>
    <row r="68" spans="1:12" x14ac:dyDescent="0.3">
      <c r="A68" s="7"/>
      <c r="C68" s="4"/>
      <c r="D68" s="4"/>
      <c r="E68" s="4"/>
      <c r="F68" s="4"/>
      <c r="G68" s="4"/>
      <c r="I68" s="741" t="s">
        <v>668</v>
      </c>
      <c r="J68" s="742"/>
      <c r="K68" s="742"/>
      <c r="L68" s="743"/>
    </row>
    <row r="69" spans="1:12" ht="27" x14ac:dyDescent="0.3">
      <c r="A69" s="79" t="s">
        <v>103</v>
      </c>
      <c r="B69" s="79" t="s">
        <v>104</v>
      </c>
      <c r="C69" s="79" t="str">
        <f>C53</f>
        <v>REALITE 2021</v>
      </c>
      <c r="D69" s="79" t="str">
        <f t="shared" ref="D69:G69" si="21">D53</f>
        <v>REALITE 2022</v>
      </c>
      <c r="E69" s="79" t="str">
        <f t="shared" si="21"/>
        <v>REALITE 2023</v>
      </c>
      <c r="F69" s="79" t="str">
        <f t="shared" si="21"/>
        <v>REALITE 2024</v>
      </c>
      <c r="G69" s="79" t="str">
        <f t="shared" si="21"/>
        <v>REALITE 2025</v>
      </c>
      <c r="I69" s="79" t="str">
        <f>RIGHT(D69,4)&amp;" - "&amp;RIGHT(C69,4)</f>
        <v>2022 - 2021</v>
      </c>
      <c r="J69" s="79" t="str">
        <f>RIGHT(E69,4)&amp;" - "&amp;RIGHT(D69,4)</f>
        <v>2023 - 2022</v>
      </c>
      <c r="K69" s="79" t="str">
        <f>RIGHT(F69,4)&amp;" - "&amp;RIGHT(E69,4)</f>
        <v>2024 - 2023</v>
      </c>
      <c r="L69" s="79" t="str">
        <f>RIGHT(G69,4)&amp;" - "&amp;RIGHT(F69,4)</f>
        <v>2025 - 2024</v>
      </c>
    </row>
    <row r="70" spans="1:12" x14ac:dyDescent="0.3">
      <c r="A70" s="100" t="s">
        <v>105</v>
      </c>
      <c r="B70" s="31" t="s">
        <v>106</v>
      </c>
      <c r="C70" s="35">
        <f>SUM(C71:C76)</f>
        <v>0</v>
      </c>
      <c r="D70" s="35">
        <f>SUM(D71:D76)</f>
        <v>0</v>
      </c>
      <c r="E70" s="35">
        <f>SUM(E71:E76)</f>
        <v>0</v>
      </c>
      <c r="F70" s="35">
        <f>SUM(F71:F76)</f>
        <v>0</v>
      </c>
      <c r="G70" s="35">
        <f>SUM(G71:G76)</f>
        <v>0</v>
      </c>
      <c r="I70" s="36">
        <f t="shared" ref="I70:I93" si="22">IFERROR(IF(AND(ROUND(SUM(C70:C70),0)=0,ROUND(SUM(D70:D70),0)&gt;ROUND(SUM(C70:C70),0)),"INF",(ROUND(SUM(D70:D70),0)-ROUND(SUM(C70:C70),0))/ROUND(SUM(C70:C70),0)),0)</f>
        <v>0</v>
      </c>
      <c r="J70" s="36">
        <f t="shared" ref="J70:J93" si="23">IFERROR(IF(AND(ROUND(SUM(D70),0)=0,ROUND(SUM(E70:E70),0)&gt;ROUND(SUM(D70),0)),"INF",(ROUND(SUM(E70:E70),0)-ROUND(SUM(D70),0))/ROUND(SUM(D70),0)),0)</f>
        <v>0</v>
      </c>
      <c r="K70" s="36">
        <f t="shared" ref="K70:K93" si="24">IFERROR(IF(AND(ROUND(SUM(E70),0)=0,ROUND(SUM(F70:F70),0)&gt;ROUND(SUM(E70),0)),"INF",(ROUND(SUM(F70:F70),0)-ROUND(SUM(E70),0))/ROUND(SUM(E70),0)),0)</f>
        <v>0</v>
      </c>
      <c r="L70" s="36">
        <f t="shared" ref="L70:L93" si="25">IFERROR(IF(AND(ROUND(SUM(F70),0)=0,ROUND(SUM(G70:G70),0)&gt;ROUND(SUM(F70),0)),"INF",(ROUND(SUM(G70:G70),0)-ROUND(SUM(F70),0))/ROUND(SUM(F70),0)),0)</f>
        <v>0</v>
      </c>
    </row>
    <row r="71" spans="1:12" x14ac:dyDescent="0.3">
      <c r="A71" s="71" t="s">
        <v>107</v>
      </c>
      <c r="B71" s="32">
        <v>10</v>
      </c>
      <c r="C71" s="22"/>
      <c r="D71" s="22"/>
      <c r="E71" s="22"/>
      <c r="F71" s="22"/>
      <c r="G71" s="22"/>
      <c r="I71" s="36">
        <f t="shared" si="22"/>
        <v>0</v>
      </c>
      <c r="J71" s="36">
        <f t="shared" si="23"/>
        <v>0</v>
      </c>
      <c r="K71" s="36">
        <f t="shared" si="24"/>
        <v>0</v>
      </c>
      <c r="L71" s="36">
        <f t="shared" si="25"/>
        <v>0</v>
      </c>
    </row>
    <row r="72" spans="1:12" x14ac:dyDescent="0.3">
      <c r="A72" s="71" t="s">
        <v>108</v>
      </c>
      <c r="B72" s="32">
        <v>11</v>
      </c>
      <c r="C72" s="22"/>
      <c r="D72" s="22"/>
      <c r="E72" s="22"/>
      <c r="F72" s="22"/>
      <c r="G72" s="22"/>
      <c r="I72" s="36">
        <f t="shared" si="22"/>
        <v>0</v>
      </c>
      <c r="J72" s="36">
        <f t="shared" si="23"/>
        <v>0</v>
      </c>
      <c r="K72" s="36">
        <f t="shared" si="24"/>
        <v>0</v>
      </c>
      <c r="L72" s="36">
        <f t="shared" si="25"/>
        <v>0</v>
      </c>
    </row>
    <row r="73" spans="1:12" x14ac:dyDescent="0.3">
      <c r="A73" s="71" t="s">
        <v>109</v>
      </c>
      <c r="B73" s="32">
        <v>12</v>
      </c>
      <c r="C73" s="22"/>
      <c r="D73" s="22"/>
      <c r="E73" s="22"/>
      <c r="F73" s="22"/>
      <c r="G73" s="22"/>
      <c r="I73" s="36">
        <f t="shared" si="22"/>
        <v>0</v>
      </c>
      <c r="J73" s="36">
        <f t="shared" si="23"/>
        <v>0</v>
      </c>
      <c r="K73" s="36">
        <f t="shared" si="24"/>
        <v>0</v>
      </c>
      <c r="L73" s="36">
        <f t="shared" si="25"/>
        <v>0</v>
      </c>
    </row>
    <row r="74" spans="1:12" x14ac:dyDescent="0.3">
      <c r="A74" s="71" t="s">
        <v>110</v>
      </c>
      <c r="B74" s="32">
        <v>13</v>
      </c>
      <c r="C74" s="22"/>
      <c r="D74" s="22"/>
      <c r="E74" s="22"/>
      <c r="F74" s="22"/>
      <c r="G74" s="22"/>
      <c r="I74" s="36">
        <f t="shared" si="22"/>
        <v>0</v>
      </c>
      <c r="J74" s="36">
        <f t="shared" si="23"/>
        <v>0</v>
      </c>
      <c r="K74" s="36">
        <f t="shared" si="24"/>
        <v>0</v>
      </c>
      <c r="L74" s="36">
        <f t="shared" si="25"/>
        <v>0</v>
      </c>
    </row>
    <row r="75" spans="1:12" x14ac:dyDescent="0.3">
      <c r="A75" s="71" t="s">
        <v>111</v>
      </c>
      <c r="B75" s="32">
        <v>14</v>
      </c>
      <c r="C75" s="22"/>
      <c r="D75" s="22"/>
      <c r="E75" s="22"/>
      <c r="F75" s="22"/>
      <c r="G75" s="22"/>
      <c r="I75" s="36">
        <f t="shared" si="22"/>
        <v>0</v>
      </c>
      <c r="J75" s="36">
        <f t="shared" si="23"/>
        <v>0</v>
      </c>
      <c r="K75" s="36">
        <f t="shared" si="24"/>
        <v>0</v>
      </c>
      <c r="L75" s="36">
        <f t="shared" si="25"/>
        <v>0</v>
      </c>
    </row>
    <row r="76" spans="1:12" x14ac:dyDescent="0.3">
      <c r="A76" s="71" t="s">
        <v>112</v>
      </c>
      <c r="B76" s="32">
        <v>15</v>
      </c>
      <c r="C76" s="22"/>
      <c r="D76" s="22"/>
      <c r="E76" s="22"/>
      <c r="F76" s="22"/>
      <c r="G76" s="22"/>
      <c r="I76" s="36">
        <f t="shared" si="22"/>
        <v>0</v>
      </c>
      <c r="J76" s="36">
        <f t="shared" si="23"/>
        <v>0</v>
      </c>
      <c r="K76" s="36">
        <f t="shared" si="24"/>
        <v>0</v>
      </c>
      <c r="L76" s="36">
        <f t="shared" si="25"/>
        <v>0</v>
      </c>
    </row>
    <row r="77" spans="1:12" x14ac:dyDescent="0.3">
      <c r="A77" s="100" t="s">
        <v>113</v>
      </c>
      <c r="B77" s="31">
        <v>16</v>
      </c>
      <c r="C77" s="35">
        <f t="shared" ref="C77:G77" si="26">C78</f>
        <v>0</v>
      </c>
      <c r="D77" s="35">
        <f t="shared" si="26"/>
        <v>0</v>
      </c>
      <c r="E77" s="35">
        <f t="shared" si="26"/>
        <v>0</v>
      </c>
      <c r="F77" s="35">
        <f t="shared" si="26"/>
        <v>0</v>
      </c>
      <c r="G77" s="35">
        <f t="shared" si="26"/>
        <v>0</v>
      </c>
      <c r="I77" s="36">
        <f t="shared" si="22"/>
        <v>0</v>
      </c>
      <c r="J77" s="36">
        <f t="shared" si="23"/>
        <v>0</v>
      </c>
      <c r="K77" s="36">
        <f t="shared" si="24"/>
        <v>0</v>
      </c>
      <c r="L77" s="36">
        <f t="shared" si="25"/>
        <v>0</v>
      </c>
    </row>
    <row r="78" spans="1:12" x14ac:dyDescent="0.3">
      <c r="A78" s="71" t="s">
        <v>114</v>
      </c>
      <c r="B78" s="32">
        <v>16</v>
      </c>
      <c r="C78" s="22"/>
      <c r="D78" s="22"/>
      <c r="E78" s="22"/>
      <c r="F78" s="22"/>
      <c r="G78" s="22"/>
      <c r="I78" s="36">
        <f t="shared" si="22"/>
        <v>0</v>
      </c>
      <c r="J78" s="36">
        <f t="shared" si="23"/>
        <v>0</v>
      </c>
      <c r="K78" s="36">
        <f t="shared" si="24"/>
        <v>0</v>
      </c>
      <c r="L78" s="36">
        <f t="shared" si="25"/>
        <v>0</v>
      </c>
    </row>
    <row r="79" spans="1:12" x14ac:dyDescent="0.3">
      <c r="A79" s="100" t="s">
        <v>115</v>
      </c>
      <c r="B79" s="31" t="s">
        <v>116</v>
      </c>
      <c r="C79" s="35">
        <f>SUM(C80,C85,C92)</f>
        <v>0</v>
      </c>
      <c r="D79" s="35">
        <f>SUM(D80,D85,D92)</f>
        <v>0</v>
      </c>
      <c r="E79" s="35">
        <f>SUM(E80,E85,E92)</f>
        <v>0</v>
      </c>
      <c r="F79" s="35">
        <f>SUM(F80,F85,F92)</f>
        <v>0</v>
      </c>
      <c r="G79" s="35">
        <f>SUM(G80,G85,G92)</f>
        <v>0</v>
      </c>
      <c r="I79" s="36">
        <f t="shared" si="22"/>
        <v>0</v>
      </c>
      <c r="J79" s="36">
        <f t="shared" si="23"/>
        <v>0</v>
      </c>
      <c r="K79" s="36">
        <f t="shared" si="24"/>
        <v>0</v>
      </c>
      <c r="L79" s="36">
        <f t="shared" si="25"/>
        <v>0</v>
      </c>
    </row>
    <row r="80" spans="1:12" x14ac:dyDescent="0.3">
      <c r="A80" s="100" t="s">
        <v>650</v>
      </c>
      <c r="B80" s="31">
        <v>17</v>
      </c>
      <c r="C80" s="35">
        <f>SUM(C81,C84)</f>
        <v>0</v>
      </c>
      <c r="D80" s="35">
        <f>SUM(D81,D84)</f>
        <v>0</v>
      </c>
      <c r="E80" s="35">
        <f>SUM(E81,E84)</f>
        <v>0</v>
      </c>
      <c r="F80" s="35">
        <f>SUM(F81,F84)</f>
        <v>0</v>
      </c>
      <c r="G80" s="35">
        <f>SUM(G81,G84)</f>
        <v>0</v>
      </c>
      <c r="I80" s="36">
        <f t="shared" si="22"/>
        <v>0</v>
      </c>
      <c r="J80" s="36">
        <f t="shared" si="23"/>
        <v>0</v>
      </c>
      <c r="K80" s="36">
        <f t="shared" si="24"/>
        <v>0</v>
      </c>
      <c r="L80" s="36">
        <f t="shared" si="25"/>
        <v>0</v>
      </c>
    </row>
    <row r="81" spans="1:12" x14ac:dyDescent="0.3">
      <c r="A81" s="100" t="s">
        <v>117</v>
      </c>
      <c r="B81" s="31" t="s">
        <v>118</v>
      </c>
      <c r="C81" s="35">
        <f>SUM(C82:C83)</f>
        <v>0</v>
      </c>
      <c r="D81" s="35">
        <f>SUM(D82:D83)</f>
        <v>0</v>
      </c>
      <c r="E81" s="35">
        <f>SUM(E82:E83)</f>
        <v>0</v>
      </c>
      <c r="F81" s="35">
        <f>SUM(F82:F83)</f>
        <v>0</v>
      </c>
      <c r="G81" s="35">
        <f>SUM(G82:G83)</f>
        <v>0</v>
      </c>
      <c r="I81" s="36">
        <f t="shared" si="22"/>
        <v>0</v>
      </c>
      <c r="J81" s="36">
        <f t="shared" si="23"/>
        <v>0</v>
      </c>
      <c r="K81" s="36">
        <f t="shared" si="24"/>
        <v>0</v>
      </c>
      <c r="L81" s="36">
        <f t="shared" si="25"/>
        <v>0</v>
      </c>
    </row>
    <row r="82" spans="1:12" x14ac:dyDescent="0.3">
      <c r="A82" s="70" t="s">
        <v>119</v>
      </c>
      <c r="C82" s="22"/>
      <c r="D82" s="22"/>
      <c r="E82" s="22"/>
      <c r="F82" s="22"/>
      <c r="G82" s="22"/>
      <c r="I82" s="36">
        <f t="shared" si="22"/>
        <v>0</v>
      </c>
      <c r="J82" s="36">
        <f t="shared" si="23"/>
        <v>0</v>
      </c>
      <c r="K82" s="36">
        <f t="shared" si="24"/>
        <v>0</v>
      </c>
      <c r="L82" s="36">
        <f t="shared" si="25"/>
        <v>0</v>
      </c>
    </row>
    <row r="83" spans="1:12" x14ac:dyDescent="0.3">
      <c r="A83" s="70" t="s">
        <v>120</v>
      </c>
      <c r="C83" s="22"/>
      <c r="D83" s="22"/>
      <c r="E83" s="22"/>
      <c r="F83" s="22"/>
      <c r="G83" s="22"/>
      <c r="I83" s="36">
        <f t="shared" si="22"/>
        <v>0</v>
      </c>
      <c r="J83" s="36">
        <f t="shared" si="23"/>
        <v>0</v>
      </c>
      <c r="K83" s="36">
        <f t="shared" si="24"/>
        <v>0</v>
      </c>
      <c r="L83" s="36">
        <f t="shared" si="25"/>
        <v>0</v>
      </c>
    </row>
    <row r="84" spans="1:12" x14ac:dyDescent="0.3">
      <c r="A84" s="70" t="s">
        <v>121</v>
      </c>
      <c r="B84" s="32" t="s">
        <v>122</v>
      </c>
      <c r="C84" s="22"/>
      <c r="D84" s="22"/>
      <c r="E84" s="22"/>
      <c r="F84" s="22"/>
      <c r="G84" s="22"/>
      <c r="I84" s="36">
        <f t="shared" si="22"/>
        <v>0</v>
      </c>
      <c r="J84" s="36">
        <f t="shared" si="23"/>
        <v>0</v>
      </c>
      <c r="K84" s="36">
        <f t="shared" si="24"/>
        <v>0</v>
      </c>
      <c r="L84" s="36">
        <f t="shared" si="25"/>
        <v>0</v>
      </c>
    </row>
    <row r="85" spans="1:12" x14ac:dyDescent="0.3">
      <c r="A85" s="100" t="s">
        <v>123</v>
      </c>
      <c r="B85" s="31" t="s">
        <v>124</v>
      </c>
      <c r="C85" s="35">
        <f>SUM(C86:C91)</f>
        <v>0</v>
      </c>
      <c r="D85" s="35">
        <f>SUM(D86:D91)</f>
        <v>0</v>
      </c>
      <c r="E85" s="35">
        <f>SUM(E86:E91)</f>
        <v>0</v>
      </c>
      <c r="F85" s="35">
        <f>SUM(F86:F91)</f>
        <v>0</v>
      </c>
      <c r="G85" s="35">
        <f>SUM(G86:G91)</f>
        <v>0</v>
      </c>
      <c r="I85" s="36">
        <f t="shared" si="22"/>
        <v>0</v>
      </c>
      <c r="J85" s="36">
        <f t="shared" si="23"/>
        <v>0</v>
      </c>
      <c r="K85" s="36">
        <f t="shared" si="24"/>
        <v>0</v>
      </c>
      <c r="L85" s="36">
        <f t="shared" si="25"/>
        <v>0</v>
      </c>
    </row>
    <row r="86" spans="1:12" x14ac:dyDescent="0.3">
      <c r="A86" s="70" t="s">
        <v>125</v>
      </c>
      <c r="B86" s="32">
        <v>42</v>
      </c>
      <c r="C86" s="22"/>
      <c r="D86" s="22"/>
      <c r="E86" s="22"/>
      <c r="F86" s="22"/>
      <c r="G86" s="22"/>
      <c r="I86" s="36">
        <f t="shared" si="22"/>
        <v>0</v>
      </c>
      <c r="J86" s="36">
        <f t="shared" si="23"/>
        <v>0</v>
      </c>
      <c r="K86" s="36">
        <f t="shared" si="24"/>
        <v>0</v>
      </c>
      <c r="L86" s="36">
        <f t="shared" si="25"/>
        <v>0</v>
      </c>
    </row>
    <row r="87" spans="1:12" x14ac:dyDescent="0.3">
      <c r="A87" s="70" t="s">
        <v>126</v>
      </c>
      <c r="B87" s="32">
        <v>43</v>
      </c>
      <c r="C87" s="22"/>
      <c r="D87" s="22"/>
      <c r="E87" s="22"/>
      <c r="F87" s="22"/>
      <c r="G87" s="22"/>
      <c r="I87" s="36">
        <f t="shared" si="22"/>
        <v>0</v>
      </c>
      <c r="J87" s="36">
        <f t="shared" si="23"/>
        <v>0</v>
      </c>
      <c r="K87" s="36">
        <f t="shared" si="24"/>
        <v>0</v>
      </c>
      <c r="L87" s="36">
        <f t="shared" si="25"/>
        <v>0</v>
      </c>
    </row>
    <row r="88" spans="1:12" x14ac:dyDescent="0.3">
      <c r="A88" s="70" t="s">
        <v>127</v>
      </c>
      <c r="B88" s="32">
        <v>44</v>
      </c>
      <c r="C88" s="22"/>
      <c r="D88" s="22"/>
      <c r="E88" s="22"/>
      <c r="F88" s="22"/>
      <c r="G88" s="22"/>
      <c r="I88" s="36">
        <f t="shared" si="22"/>
        <v>0</v>
      </c>
      <c r="J88" s="36">
        <f t="shared" si="23"/>
        <v>0</v>
      </c>
      <c r="K88" s="36">
        <f t="shared" si="24"/>
        <v>0</v>
      </c>
      <c r="L88" s="36">
        <f t="shared" si="25"/>
        <v>0</v>
      </c>
    </row>
    <row r="89" spans="1:12" x14ac:dyDescent="0.3">
      <c r="A89" s="70" t="s">
        <v>128</v>
      </c>
      <c r="B89" s="32">
        <v>46</v>
      </c>
      <c r="C89" s="22"/>
      <c r="D89" s="22"/>
      <c r="E89" s="22"/>
      <c r="F89" s="22"/>
      <c r="G89" s="22"/>
      <c r="I89" s="36">
        <f t="shared" si="22"/>
        <v>0</v>
      </c>
      <c r="J89" s="36">
        <f t="shared" si="23"/>
        <v>0</v>
      </c>
      <c r="K89" s="36">
        <f t="shared" si="24"/>
        <v>0</v>
      </c>
      <c r="L89" s="36">
        <f t="shared" si="25"/>
        <v>0</v>
      </c>
    </row>
    <row r="90" spans="1:12" x14ac:dyDescent="0.3">
      <c r="A90" s="70" t="s">
        <v>129</v>
      </c>
      <c r="B90" s="32">
        <v>45</v>
      </c>
      <c r="C90" s="22"/>
      <c r="D90" s="22"/>
      <c r="E90" s="22"/>
      <c r="F90" s="22"/>
      <c r="G90" s="22"/>
      <c r="I90" s="36">
        <f t="shared" si="22"/>
        <v>0</v>
      </c>
      <c r="J90" s="36">
        <f t="shared" si="23"/>
        <v>0</v>
      </c>
      <c r="K90" s="36">
        <f t="shared" si="24"/>
        <v>0</v>
      </c>
      <c r="L90" s="36">
        <f t="shared" si="25"/>
        <v>0</v>
      </c>
    </row>
    <row r="91" spans="1:12" x14ac:dyDescent="0.3">
      <c r="A91" s="70" t="s">
        <v>130</v>
      </c>
      <c r="B91" s="32" t="s">
        <v>131</v>
      </c>
      <c r="C91" s="22"/>
      <c r="D91" s="22"/>
      <c r="E91" s="22"/>
      <c r="F91" s="22"/>
      <c r="G91" s="22"/>
      <c r="I91" s="36">
        <f t="shared" si="22"/>
        <v>0</v>
      </c>
      <c r="J91" s="36">
        <f t="shared" si="23"/>
        <v>0</v>
      </c>
      <c r="K91" s="36">
        <f t="shared" si="24"/>
        <v>0</v>
      </c>
      <c r="L91" s="36">
        <f t="shared" si="25"/>
        <v>0</v>
      </c>
    </row>
    <row r="92" spans="1:12" x14ac:dyDescent="0.3">
      <c r="A92" s="301" t="s">
        <v>99</v>
      </c>
      <c r="B92" s="31" t="s">
        <v>132</v>
      </c>
      <c r="C92" s="98"/>
      <c r="D92" s="98"/>
      <c r="E92" s="98"/>
      <c r="F92" s="98"/>
      <c r="G92" s="98"/>
      <c r="I92" s="36">
        <f t="shared" si="22"/>
        <v>0</v>
      </c>
      <c r="J92" s="36">
        <f t="shared" si="23"/>
        <v>0</v>
      </c>
      <c r="K92" s="36">
        <f t="shared" si="24"/>
        <v>0</v>
      </c>
      <c r="L92" s="36">
        <f t="shared" si="25"/>
        <v>0</v>
      </c>
    </row>
    <row r="93" spans="1:12" x14ac:dyDescent="0.3">
      <c r="A93" s="62" t="s">
        <v>133</v>
      </c>
      <c r="B93" s="89" t="s">
        <v>134</v>
      </c>
      <c r="C93" s="12">
        <f>SUM(C70,C77,C80,C85,C92)</f>
        <v>0</v>
      </c>
      <c r="D93" s="12">
        <f>SUM(D70,D77,D80,D85,D92)</f>
        <v>0</v>
      </c>
      <c r="E93" s="12">
        <f>SUM(E70,E77,E80,E85,E92)</f>
        <v>0</v>
      </c>
      <c r="F93" s="12">
        <f>SUM(F70,F77,F80,F85,F92)</f>
        <v>0</v>
      </c>
      <c r="G93" s="12">
        <f>SUM(G70,G77,G80,G85,G92)</f>
        <v>0</v>
      </c>
      <c r="I93" s="99">
        <f t="shared" si="22"/>
        <v>0</v>
      </c>
      <c r="J93" s="99">
        <f t="shared" si="23"/>
        <v>0</v>
      </c>
      <c r="K93" s="99">
        <f t="shared" si="24"/>
        <v>0</v>
      </c>
      <c r="L93" s="99">
        <f t="shared" si="25"/>
        <v>0</v>
      </c>
    </row>
    <row r="94" spans="1:12" x14ac:dyDescent="0.3">
      <c r="A94" s="277"/>
      <c r="B94" s="278"/>
      <c r="C94" s="279"/>
      <c r="D94" s="279"/>
      <c r="E94" s="279"/>
      <c r="F94" s="279"/>
      <c r="G94" s="279"/>
      <c r="I94" s="280"/>
      <c r="J94" s="280"/>
      <c r="K94" s="280"/>
      <c r="L94" s="280"/>
    </row>
    <row r="95" spans="1:12" ht="15.75" x14ac:dyDescent="0.3">
      <c r="A95" s="276" t="s">
        <v>588</v>
      </c>
      <c r="B95" s="273"/>
      <c r="C95" s="274"/>
      <c r="D95" s="274"/>
      <c r="E95" s="275"/>
      <c r="F95" s="275"/>
      <c r="G95" s="275"/>
      <c r="I95" s="274"/>
      <c r="J95" s="275"/>
      <c r="K95" s="275"/>
      <c r="L95" s="275"/>
    </row>
    <row r="96" spans="1:12" x14ac:dyDescent="0.3">
      <c r="B96" s="6"/>
      <c r="E96" s="6"/>
      <c r="F96" s="6"/>
      <c r="G96" s="6"/>
      <c r="J96" s="6"/>
      <c r="K96" s="6"/>
      <c r="L96" s="6"/>
    </row>
    <row r="97" spans="1:12" x14ac:dyDescent="0.3">
      <c r="B97" s="6"/>
      <c r="E97" s="6"/>
      <c r="F97" s="6"/>
      <c r="G97" s="6"/>
      <c r="I97" s="741" t="s">
        <v>668</v>
      </c>
      <c r="J97" s="742"/>
      <c r="K97" s="742"/>
      <c r="L97" s="743"/>
    </row>
    <row r="98" spans="1:12" ht="27" x14ac:dyDescent="0.3">
      <c r="A98" s="79" t="s">
        <v>82</v>
      </c>
      <c r="B98" s="101" t="s">
        <v>104</v>
      </c>
      <c r="C98" s="79" t="str">
        <f t="shared" ref="C98:G98" si="27">C24</f>
        <v>REALITE 2021</v>
      </c>
      <c r="D98" s="79" t="str">
        <f t="shared" si="27"/>
        <v>REALITE 2022</v>
      </c>
      <c r="E98" s="79" t="str">
        <f t="shared" si="27"/>
        <v>REALITE 2023</v>
      </c>
      <c r="F98" s="79" t="str">
        <f t="shared" si="27"/>
        <v>REALITE 2024</v>
      </c>
      <c r="G98" s="79" t="str">
        <f t="shared" si="27"/>
        <v>REALITE 2025</v>
      </c>
      <c r="I98" s="79" t="str">
        <f>RIGHT(D98,4)&amp;" - "&amp;RIGHT(C98,4)</f>
        <v>2022 - 2021</v>
      </c>
      <c r="J98" s="79" t="str">
        <f>RIGHT(E98,4)&amp;" - "&amp;RIGHT(D98,4)</f>
        <v>2023 - 2022</v>
      </c>
      <c r="K98" s="79" t="str">
        <f>RIGHT(F98,4)&amp;" - "&amp;RIGHT(E98,4)</f>
        <v>2024 - 2023</v>
      </c>
      <c r="L98" s="79" t="str">
        <f>RIGHT(G98,4)&amp;" - "&amp;RIGHT(F98,4)</f>
        <v>2025 - 2024</v>
      </c>
    </row>
    <row r="99" spans="1:12" x14ac:dyDescent="0.3">
      <c r="A99" s="100" t="s">
        <v>83</v>
      </c>
      <c r="B99" s="31" t="s">
        <v>84</v>
      </c>
      <c r="C99" s="35">
        <f>SUM(C100:C103)</f>
        <v>0</v>
      </c>
      <c r="D99" s="35">
        <f>SUM(D100:D103)</f>
        <v>0</v>
      </c>
      <c r="E99" s="35">
        <f>SUM(E100:E103)</f>
        <v>0</v>
      </c>
      <c r="F99" s="37">
        <f>SUM(F100:F103)</f>
        <v>0</v>
      </c>
      <c r="G99" s="37">
        <f>SUM(G100:G103)</f>
        <v>0</v>
      </c>
      <c r="I99" s="36">
        <f t="shared" ref="I99:I111" si="28">IFERROR(IF(AND(ROUND(SUM(C99:C99),0)=0,ROUND(SUM(D99:D99),0)&gt;ROUND(SUM(C99:C99),0)),"INF",(ROUND(SUM(D99:D99),0)-ROUND(SUM(C99:C99),0))/ROUND(SUM(C99:C99),0)),0)</f>
        <v>0</v>
      </c>
      <c r="J99" s="36">
        <f t="shared" ref="J99:J111" si="29">IFERROR(IF(AND(ROUND(SUM(D99),0)=0,ROUND(SUM(E99:E99),0)&gt;ROUND(SUM(D99),0)),"INF",(ROUND(SUM(E99:E99),0)-ROUND(SUM(D99),0))/ROUND(SUM(D99),0)),0)</f>
        <v>0</v>
      </c>
      <c r="K99" s="36">
        <f t="shared" ref="K99:K111" si="30">IFERROR(IF(AND(ROUND(SUM(E99),0)=0,ROUND(SUM(F99:F99),0)&gt;ROUND(SUM(E99),0)),"INF",(ROUND(SUM(F99:F99),0)-ROUND(SUM(E99),0))/ROUND(SUM(E99),0)),0)</f>
        <v>0</v>
      </c>
      <c r="L99" s="36">
        <f t="shared" ref="L99:L111" si="31">IFERROR(IF(AND(ROUND(SUM(F99),0)=0,ROUND(SUM(G99:G99),0)&gt;ROUND(SUM(F99),0)),"INF",(ROUND(SUM(G99:G99),0)-ROUND(SUM(F99),0))/ROUND(SUM(F99),0)),0)</f>
        <v>0</v>
      </c>
    </row>
    <row r="100" spans="1:12" x14ac:dyDescent="0.3">
      <c r="A100" s="71" t="s">
        <v>85</v>
      </c>
      <c r="B100" s="32">
        <v>20</v>
      </c>
      <c r="C100" s="22"/>
      <c r="D100" s="22"/>
      <c r="E100" s="22"/>
      <c r="F100" s="22"/>
      <c r="G100" s="22"/>
      <c r="I100" s="36">
        <f t="shared" si="28"/>
        <v>0</v>
      </c>
      <c r="J100" s="36">
        <f t="shared" si="29"/>
        <v>0</v>
      </c>
      <c r="K100" s="36">
        <f t="shared" si="30"/>
        <v>0</v>
      </c>
      <c r="L100" s="36">
        <f t="shared" si="31"/>
        <v>0</v>
      </c>
    </row>
    <row r="101" spans="1:12" ht="13.15" customHeight="1" x14ac:dyDescent="0.3">
      <c r="A101" s="71" t="s">
        <v>86</v>
      </c>
      <c r="B101" s="32">
        <v>21</v>
      </c>
      <c r="C101" s="22"/>
      <c r="D101" s="22"/>
      <c r="E101" s="22"/>
      <c r="F101" s="22"/>
      <c r="G101" s="22"/>
      <c r="I101" s="36">
        <f t="shared" si="28"/>
        <v>0</v>
      </c>
      <c r="J101" s="36">
        <f t="shared" si="29"/>
        <v>0</v>
      </c>
      <c r="K101" s="36">
        <f t="shared" si="30"/>
        <v>0</v>
      </c>
      <c r="L101" s="36">
        <f t="shared" si="31"/>
        <v>0</v>
      </c>
    </row>
    <row r="102" spans="1:12" ht="13.15" customHeight="1" x14ac:dyDescent="0.3">
      <c r="A102" s="71" t="s">
        <v>87</v>
      </c>
      <c r="B102" s="32" t="s">
        <v>88</v>
      </c>
      <c r="C102" s="22"/>
      <c r="D102" s="22"/>
      <c r="E102" s="22"/>
      <c r="F102" s="22"/>
      <c r="G102" s="22"/>
      <c r="I102" s="36">
        <f t="shared" si="28"/>
        <v>0</v>
      </c>
      <c r="J102" s="36">
        <f t="shared" si="29"/>
        <v>0</v>
      </c>
      <c r="K102" s="36">
        <f t="shared" si="30"/>
        <v>0</v>
      </c>
      <c r="L102" s="36">
        <f t="shared" si="31"/>
        <v>0</v>
      </c>
    </row>
    <row r="103" spans="1:12" x14ac:dyDescent="0.3">
      <c r="A103" s="71" t="s">
        <v>89</v>
      </c>
      <c r="B103" s="32">
        <v>28</v>
      </c>
      <c r="C103" s="22"/>
      <c r="D103" s="22"/>
      <c r="E103" s="22"/>
      <c r="F103" s="22"/>
      <c r="G103" s="22"/>
      <c r="I103" s="36">
        <f t="shared" si="28"/>
        <v>0</v>
      </c>
      <c r="J103" s="36">
        <f t="shared" si="29"/>
        <v>0</v>
      </c>
      <c r="K103" s="36">
        <f t="shared" si="30"/>
        <v>0</v>
      </c>
      <c r="L103" s="36">
        <f t="shared" si="31"/>
        <v>0</v>
      </c>
    </row>
    <row r="104" spans="1:12" x14ac:dyDescent="0.3">
      <c r="A104" s="100" t="s">
        <v>90</v>
      </c>
      <c r="B104" s="31" t="s">
        <v>91</v>
      </c>
      <c r="C104" s="35">
        <f>SUM(C105:C110)</f>
        <v>0</v>
      </c>
      <c r="D104" s="35">
        <f>SUM(D105:D110)</f>
        <v>0</v>
      </c>
      <c r="E104" s="35">
        <f>SUM(E105:E110)</f>
        <v>0</v>
      </c>
      <c r="F104" s="35">
        <f>SUM(F105:F110)</f>
        <v>0</v>
      </c>
      <c r="G104" s="35">
        <f>SUM(G105:G110)</f>
        <v>0</v>
      </c>
      <c r="I104" s="36">
        <f t="shared" si="28"/>
        <v>0</v>
      </c>
      <c r="J104" s="36">
        <f t="shared" si="29"/>
        <v>0</v>
      </c>
      <c r="K104" s="36">
        <f t="shared" si="30"/>
        <v>0</v>
      </c>
      <c r="L104" s="36">
        <f t="shared" si="31"/>
        <v>0</v>
      </c>
    </row>
    <row r="105" spans="1:12" x14ac:dyDescent="0.3">
      <c r="A105" s="71" t="s">
        <v>92</v>
      </c>
      <c r="B105" s="32">
        <v>29</v>
      </c>
      <c r="C105" s="22"/>
      <c r="D105" s="22"/>
      <c r="E105" s="22"/>
      <c r="F105" s="22"/>
      <c r="G105" s="22"/>
      <c r="I105" s="36">
        <f t="shared" si="28"/>
        <v>0</v>
      </c>
      <c r="J105" s="36">
        <f t="shared" si="29"/>
        <v>0</v>
      </c>
      <c r="K105" s="36">
        <f t="shared" si="30"/>
        <v>0</v>
      </c>
      <c r="L105" s="36">
        <f t="shared" si="31"/>
        <v>0</v>
      </c>
    </row>
    <row r="106" spans="1:12" x14ac:dyDescent="0.3">
      <c r="A106" s="71" t="s">
        <v>93</v>
      </c>
      <c r="B106" s="32">
        <v>3</v>
      </c>
      <c r="C106" s="22"/>
      <c r="D106" s="22"/>
      <c r="E106" s="22"/>
      <c r="F106" s="22"/>
      <c r="G106" s="22"/>
      <c r="I106" s="36">
        <f t="shared" si="28"/>
        <v>0</v>
      </c>
      <c r="J106" s="36">
        <f t="shared" si="29"/>
        <v>0</v>
      </c>
      <c r="K106" s="36">
        <f t="shared" si="30"/>
        <v>0</v>
      </c>
      <c r="L106" s="36">
        <f t="shared" si="31"/>
        <v>0</v>
      </c>
    </row>
    <row r="107" spans="1:12" x14ac:dyDescent="0.3">
      <c r="A107" s="71" t="s">
        <v>94</v>
      </c>
      <c r="B107" s="32" t="s">
        <v>95</v>
      </c>
      <c r="C107" s="22"/>
      <c r="D107" s="22"/>
      <c r="E107" s="22"/>
      <c r="F107" s="22"/>
      <c r="G107" s="22"/>
      <c r="I107" s="36">
        <f t="shared" si="28"/>
        <v>0</v>
      </c>
      <c r="J107" s="36">
        <f t="shared" si="29"/>
        <v>0</v>
      </c>
      <c r="K107" s="36">
        <f t="shared" si="30"/>
        <v>0</v>
      </c>
      <c r="L107" s="36">
        <f t="shared" si="31"/>
        <v>0</v>
      </c>
    </row>
    <row r="108" spans="1:12" x14ac:dyDescent="0.3">
      <c r="A108" s="71" t="s">
        <v>649</v>
      </c>
      <c r="B108" s="32" t="s">
        <v>96</v>
      </c>
      <c r="C108" s="22"/>
      <c r="D108" s="22"/>
      <c r="E108" s="22"/>
      <c r="F108" s="22"/>
      <c r="G108" s="22"/>
      <c r="I108" s="36">
        <f t="shared" si="28"/>
        <v>0</v>
      </c>
      <c r="J108" s="36">
        <f t="shared" si="29"/>
        <v>0</v>
      </c>
      <c r="K108" s="36">
        <f t="shared" si="30"/>
        <v>0</v>
      </c>
      <c r="L108" s="36">
        <f t="shared" si="31"/>
        <v>0</v>
      </c>
    </row>
    <row r="109" spans="1:12" x14ac:dyDescent="0.3">
      <c r="A109" s="71" t="s">
        <v>97</v>
      </c>
      <c r="B109" s="32" t="s">
        <v>98</v>
      </c>
      <c r="C109" s="22"/>
      <c r="D109" s="22"/>
      <c r="E109" s="22"/>
      <c r="F109" s="22"/>
      <c r="G109" s="22"/>
      <c r="I109" s="36">
        <f t="shared" si="28"/>
        <v>0</v>
      </c>
      <c r="J109" s="36">
        <f t="shared" si="29"/>
        <v>0</v>
      </c>
      <c r="K109" s="36">
        <f t="shared" si="30"/>
        <v>0</v>
      </c>
      <c r="L109" s="36">
        <f t="shared" si="31"/>
        <v>0</v>
      </c>
    </row>
    <row r="110" spans="1:12" x14ac:dyDescent="0.3">
      <c r="A110" s="301" t="s">
        <v>99</v>
      </c>
      <c r="B110" s="31" t="s">
        <v>100</v>
      </c>
      <c r="C110" s="98"/>
      <c r="D110" s="98"/>
      <c r="E110" s="98"/>
      <c r="F110" s="98"/>
      <c r="G110" s="98"/>
      <c r="I110" s="36">
        <f t="shared" si="28"/>
        <v>0</v>
      </c>
      <c r="J110" s="36">
        <f t="shared" si="29"/>
        <v>0</v>
      </c>
      <c r="K110" s="36">
        <f t="shared" si="30"/>
        <v>0</v>
      </c>
      <c r="L110" s="36">
        <f t="shared" si="31"/>
        <v>0</v>
      </c>
    </row>
    <row r="111" spans="1:12" x14ac:dyDescent="0.3">
      <c r="A111" s="62" t="s">
        <v>101</v>
      </c>
      <c r="B111" s="89" t="s">
        <v>102</v>
      </c>
      <c r="C111" s="12">
        <f>SUM(C99,C104)</f>
        <v>0</v>
      </c>
      <c r="D111" s="12">
        <f>SUM(D99,D104)</f>
        <v>0</v>
      </c>
      <c r="E111" s="12">
        <f>SUM(E99,E104)</f>
        <v>0</v>
      </c>
      <c r="F111" s="12">
        <f>SUM(F99,F104)</f>
        <v>0</v>
      </c>
      <c r="G111" s="12">
        <f>SUM(G99,G104)</f>
        <v>0</v>
      </c>
      <c r="I111" s="99">
        <f t="shared" si="28"/>
        <v>0</v>
      </c>
      <c r="J111" s="99">
        <f t="shared" si="29"/>
        <v>0</v>
      </c>
      <c r="K111" s="99">
        <f t="shared" si="30"/>
        <v>0</v>
      </c>
      <c r="L111" s="99">
        <f t="shared" si="31"/>
        <v>0</v>
      </c>
    </row>
    <row r="112" spans="1:12" x14ac:dyDescent="0.3">
      <c r="A112" s="7"/>
      <c r="C112" s="4"/>
      <c r="D112" s="4"/>
      <c r="E112" s="4"/>
      <c r="F112" s="4"/>
      <c r="G112" s="4"/>
      <c r="I112" s="4"/>
      <c r="J112" s="4"/>
      <c r="K112" s="4"/>
      <c r="L112" s="4"/>
    </row>
    <row r="113" spans="1:12" x14ac:dyDescent="0.3">
      <c r="A113" s="7"/>
      <c r="C113" s="4"/>
      <c r="D113" s="4"/>
      <c r="E113" s="4"/>
      <c r="F113" s="4"/>
      <c r="G113" s="4"/>
      <c r="I113" s="741" t="s">
        <v>668</v>
      </c>
      <c r="J113" s="742"/>
      <c r="K113" s="742"/>
      <c r="L113" s="743"/>
    </row>
    <row r="114" spans="1:12" ht="27" x14ac:dyDescent="0.3">
      <c r="A114" s="79" t="s">
        <v>103</v>
      </c>
      <c r="B114" s="79" t="s">
        <v>104</v>
      </c>
      <c r="C114" s="79" t="str">
        <f>C98</f>
        <v>REALITE 2021</v>
      </c>
      <c r="D114" s="79" t="str">
        <f t="shared" ref="D114:G114" si="32">D98</f>
        <v>REALITE 2022</v>
      </c>
      <c r="E114" s="79" t="str">
        <f t="shared" si="32"/>
        <v>REALITE 2023</v>
      </c>
      <c r="F114" s="79" t="str">
        <f t="shared" si="32"/>
        <v>REALITE 2024</v>
      </c>
      <c r="G114" s="79" t="str">
        <f t="shared" si="32"/>
        <v>REALITE 2025</v>
      </c>
      <c r="I114" s="79" t="str">
        <f>RIGHT(D114,4)&amp;" - "&amp;RIGHT(C114,4)</f>
        <v>2022 - 2021</v>
      </c>
      <c r="J114" s="79" t="str">
        <f>RIGHT(E114,4)&amp;" - "&amp;RIGHT(D114,4)</f>
        <v>2023 - 2022</v>
      </c>
      <c r="K114" s="79" t="str">
        <f>RIGHT(F114,4)&amp;" - "&amp;RIGHT(E114,4)</f>
        <v>2024 - 2023</v>
      </c>
      <c r="L114" s="79" t="str">
        <f>RIGHT(G114,4)&amp;" - "&amp;RIGHT(F114,4)</f>
        <v>2025 - 2024</v>
      </c>
    </row>
    <row r="115" spans="1:12" x14ac:dyDescent="0.3">
      <c r="A115" s="100" t="s">
        <v>105</v>
      </c>
      <c r="B115" s="31" t="s">
        <v>106</v>
      </c>
      <c r="C115" s="35">
        <f>SUM(C116:C121)</f>
        <v>0</v>
      </c>
      <c r="D115" s="35">
        <f>SUM(D116:D121)</f>
        <v>0</v>
      </c>
      <c r="E115" s="35">
        <f>SUM(E116:E121)</f>
        <v>0</v>
      </c>
      <c r="F115" s="35">
        <f>SUM(F116:F121)</f>
        <v>0</v>
      </c>
      <c r="G115" s="35">
        <f>SUM(G116:G121)</f>
        <v>0</v>
      </c>
      <c r="I115" s="36">
        <f t="shared" ref="I115:I138" si="33">IFERROR(IF(AND(ROUND(SUM(C115:C115),0)=0,ROUND(SUM(D115:D115),0)&gt;ROUND(SUM(C115:C115),0)),"INF",(ROUND(SUM(D115:D115),0)-ROUND(SUM(C115:C115),0))/ROUND(SUM(C115:C115),0)),0)</f>
        <v>0</v>
      </c>
      <c r="J115" s="36">
        <f t="shared" ref="J115:J138" si="34">IFERROR(IF(AND(ROUND(SUM(D115),0)=0,ROUND(SUM(E115:E115),0)&gt;ROUND(SUM(D115),0)),"INF",(ROUND(SUM(E115:E115),0)-ROUND(SUM(D115),0))/ROUND(SUM(D115),0)),0)</f>
        <v>0</v>
      </c>
      <c r="K115" s="36">
        <f t="shared" ref="K115:K138" si="35">IFERROR(IF(AND(ROUND(SUM(E115),0)=0,ROUND(SUM(F115:F115),0)&gt;ROUND(SUM(E115),0)),"INF",(ROUND(SUM(F115:F115),0)-ROUND(SUM(E115),0))/ROUND(SUM(E115),0)),0)</f>
        <v>0</v>
      </c>
      <c r="L115" s="36">
        <f t="shared" ref="L115:L138" si="36">IFERROR(IF(AND(ROUND(SUM(F115),0)=0,ROUND(SUM(G115:G115),0)&gt;ROUND(SUM(F115),0)),"INF",(ROUND(SUM(G115:G115),0)-ROUND(SUM(F115),0))/ROUND(SUM(F115),0)),0)</f>
        <v>0</v>
      </c>
    </row>
    <row r="116" spans="1:12" x14ac:dyDescent="0.3">
      <c r="A116" s="71" t="s">
        <v>107</v>
      </c>
      <c r="B116" s="32">
        <v>10</v>
      </c>
      <c r="C116" s="22"/>
      <c r="D116" s="22"/>
      <c r="E116" s="22"/>
      <c r="F116" s="22"/>
      <c r="G116" s="22"/>
      <c r="I116" s="36">
        <f t="shared" si="33"/>
        <v>0</v>
      </c>
      <c r="J116" s="36">
        <f t="shared" si="34"/>
        <v>0</v>
      </c>
      <c r="K116" s="36">
        <f t="shared" si="35"/>
        <v>0</v>
      </c>
      <c r="L116" s="36">
        <f t="shared" si="36"/>
        <v>0</v>
      </c>
    </row>
    <row r="117" spans="1:12" x14ac:dyDescent="0.3">
      <c r="A117" s="71" t="s">
        <v>108</v>
      </c>
      <c r="B117" s="32">
        <v>11</v>
      </c>
      <c r="C117" s="22"/>
      <c r="D117" s="22"/>
      <c r="E117" s="22"/>
      <c r="F117" s="22"/>
      <c r="G117" s="22"/>
      <c r="I117" s="36">
        <f t="shared" si="33"/>
        <v>0</v>
      </c>
      <c r="J117" s="36">
        <f t="shared" si="34"/>
        <v>0</v>
      </c>
      <c r="K117" s="36">
        <f t="shared" si="35"/>
        <v>0</v>
      </c>
      <c r="L117" s="36">
        <f t="shared" si="36"/>
        <v>0</v>
      </c>
    </row>
    <row r="118" spans="1:12" x14ac:dyDescent="0.3">
      <c r="A118" s="71" t="s">
        <v>109</v>
      </c>
      <c r="B118" s="32">
        <v>12</v>
      </c>
      <c r="C118" s="22"/>
      <c r="D118" s="22"/>
      <c r="E118" s="22"/>
      <c r="F118" s="22"/>
      <c r="G118" s="22"/>
      <c r="I118" s="36">
        <f t="shared" si="33"/>
        <v>0</v>
      </c>
      <c r="J118" s="36">
        <f t="shared" si="34"/>
        <v>0</v>
      </c>
      <c r="K118" s="36">
        <f t="shared" si="35"/>
        <v>0</v>
      </c>
      <c r="L118" s="36">
        <f t="shared" si="36"/>
        <v>0</v>
      </c>
    </row>
    <row r="119" spans="1:12" x14ac:dyDescent="0.3">
      <c r="A119" s="71" t="s">
        <v>110</v>
      </c>
      <c r="B119" s="32">
        <v>13</v>
      </c>
      <c r="C119" s="22"/>
      <c r="D119" s="22"/>
      <c r="E119" s="22"/>
      <c r="F119" s="22"/>
      <c r="G119" s="22"/>
      <c r="I119" s="36">
        <f t="shared" si="33"/>
        <v>0</v>
      </c>
      <c r="J119" s="36">
        <f t="shared" si="34"/>
        <v>0</v>
      </c>
      <c r="K119" s="36">
        <f t="shared" si="35"/>
        <v>0</v>
      </c>
      <c r="L119" s="36">
        <f t="shared" si="36"/>
        <v>0</v>
      </c>
    </row>
    <row r="120" spans="1:12" x14ac:dyDescent="0.3">
      <c r="A120" s="71" t="s">
        <v>111</v>
      </c>
      <c r="B120" s="32">
        <v>14</v>
      </c>
      <c r="C120" s="22"/>
      <c r="D120" s="22"/>
      <c r="E120" s="22"/>
      <c r="F120" s="22"/>
      <c r="G120" s="22"/>
      <c r="I120" s="36">
        <f t="shared" si="33"/>
        <v>0</v>
      </c>
      <c r="J120" s="36">
        <f t="shared" si="34"/>
        <v>0</v>
      </c>
      <c r="K120" s="36">
        <f t="shared" si="35"/>
        <v>0</v>
      </c>
      <c r="L120" s="36">
        <f t="shared" si="36"/>
        <v>0</v>
      </c>
    </row>
    <row r="121" spans="1:12" x14ac:dyDescent="0.3">
      <c r="A121" s="71" t="s">
        <v>112</v>
      </c>
      <c r="B121" s="32">
        <v>15</v>
      </c>
      <c r="C121" s="22"/>
      <c r="D121" s="22"/>
      <c r="E121" s="22"/>
      <c r="F121" s="22"/>
      <c r="G121" s="22"/>
      <c r="I121" s="36">
        <f t="shared" si="33"/>
        <v>0</v>
      </c>
      <c r="J121" s="36">
        <f t="shared" si="34"/>
        <v>0</v>
      </c>
      <c r="K121" s="36">
        <f t="shared" si="35"/>
        <v>0</v>
      </c>
      <c r="L121" s="36">
        <f t="shared" si="36"/>
        <v>0</v>
      </c>
    </row>
    <row r="122" spans="1:12" x14ac:dyDescent="0.3">
      <c r="A122" s="100" t="s">
        <v>113</v>
      </c>
      <c r="B122" s="31">
        <v>16</v>
      </c>
      <c r="C122" s="35">
        <f t="shared" ref="C122:G122" si="37">C123</f>
        <v>0</v>
      </c>
      <c r="D122" s="35">
        <f t="shared" si="37"/>
        <v>0</v>
      </c>
      <c r="E122" s="35">
        <f t="shared" si="37"/>
        <v>0</v>
      </c>
      <c r="F122" s="35">
        <f t="shared" si="37"/>
        <v>0</v>
      </c>
      <c r="G122" s="35">
        <f t="shared" si="37"/>
        <v>0</v>
      </c>
      <c r="I122" s="36">
        <f t="shared" si="33"/>
        <v>0</v>
      </c>
      <c r="J122" s="36">
        <f t="shared" si="34"/>
        <v>0</v>
      </c>
      <c r="K122" s="36">
        <f t="shared" si="35"/>
        <v>0</v>
      </c>
      <c r="L122" s="36">
        <f t="shared" si="36"/>
        <v>0</v>
      </c>
    </row>
    <row r="123" spans="1:12" x14ac:dyDescent="0.3">
      <c r="A123" s="71" t="s">
        <v>114</v>
      </c>
      <c r="B123" s="32">
        <v>16</v>
      </c>
      <c r="C123" s="22"/>
      <c r="D123" s="22"/>
      <c r="E123" s="22"/>
      <c r="F123" s="22"/>
      <c r="G123" s="22"/>
      <c r="I123" s="36">
        <f t="shared" si="33"/>
        <v>0</v>
      </c>
      <c r="J123" s="36">
        <f t="shared" si="34"/>
        <v>0</v>
      </c>
      <c r="K123" s="36">
        <f t="shared" si="35"/>
        <v>0</v>
      </c>
      <c r="L123" s="36">
        <f t="shared" si="36"/>
        <v>0</v>
      </c>
    </row>
    <row r="124" spans="1:12" x14ac:dyDescent="0.3">
      <c r="A124" s="100" t="s">
        <v>115</v>
      </c>
      <c r="B124" s="31" t="s">
        <v>116</v>
      </c>
      <c r="C124" s="35">
        <f>SUM(C125,C130,C137)</f>
        <v>0</v>
      </c>
      <c r="D124" s="35">
        <f>SUM(D125,D130,D137)</f>
        <v>0</v>
      </c>
      <c r="E124" s="35">
        <f>SUM(E125,E130,E137)</f>
        <v>0</v>
      </c>
      <c r="F124" s="35">
        <f>SUM(F125,F130,F137)</f>
        <v>0</v>
      </c>
      <c r="G124" s="35">
        <f>SUM(G125,G130,G137)</f>
        <v>0</v>
      </c>
      <c r="I124" s="36">
        <f t="shared" si="33"/>
        <v>0</v>
      </c>
      <c r="J124" s="36">
        <f t="shared" si="34"/>
        <v>0</v>
      </c>
      <c r="K124" s="36">
        <f t="shared" si="35"/>
        <v>0</v>
      </c>
      <c r="L124" s="36">
        <f t="shared" si="36"/>
        <v>0</v>
      </c>
    </row>
    <row r="125" spans="1:12" x14ac:dyDescent="0.3">
      <c r="A125" s="100" t="s">
        <v>650</v>
      </c>
      <c r="B125" s="31">
        <v>17</v>
      </c>
      <c r="C125" s="35">
        <f>SUM(C126,C129)</f>
        <v>0</v>
      </c>
      <c r="D125" s="35">
        <f>SUM(D126,D129)</f>
        <v>0</v>
      </c>
      <c r="E125" s="35">
        <f>SUM(E126,E129)</f>
        <v>0</v>
      </c>
      <c r="F125" s="35">
        <f>SUM(F126,F129)</f>
        <v>0</v>
      </c>
      <c r="G125" s="35">
        <f>SUM(G126,G129)</f>
        <v>0</v>
      </c>
      <c r="I125" s="36">
        <f t="shared" si="33"/>
        <v>0</v>
      </c>
      <c r="J125" s="36">
        <f t="shared" si="34"/>
        <v>0</v>
      </c>
      <c r="K125" s="36">
        <f t="shared" si="35"/>
        <v>0</v>
      </c>
      <c r="L125" s="36">
        <f t="shared" si="36"/>
        <v>0</v>
      </c>
    </row>
    <row r="126" spans="1:12" x14ac:dyDescent="0.3">
      <c r="A126" s="100" t="s">
        <v>117</v>
      </c>
      <c r="B126" s="31" t="s">
        <v>118</v>
      </c>
      <c r="C126" s="35">
        <f>SUM(C127:C128)</f>
        <v>0</v>
      </c>
      <c r="D126" s="35">
        <f>SUM(D127:D128)</f>
        <v>0</v>
      </c>
      <c r="E126" s="35">
        <f>SUM(E127:E128)</f>
        <v>0</v>
      </c>
      <c r="F126" s="35">
        <f>SUM(F127:F128)</f>
        <v>0</v>
      </c>
      <c r="G126" s="35">
        <f>SUM(G127:G128)</f>
        <v>0</v>
      </c>
      <c r="I126" s="36">
        <f t="shared" si="33"/>
        <v>0</v>
      </c>
      <c r="J126" s="36">
        <f t="shared" si="34"/>
        <v>0</v>
      </c>
      <c r="K126" s="36">
        <f t="shared" si="35"/>
        <v>0</v>
      </c>
      <c r="L126" s="36">
        <f t="shared" si="36"/>
        <v>0</v>
      </c>
    </row>
    <row r="127" spans="1:12" x14ac:dyDescent="0.3">
      <c r="A127" s="70" t="s">
        <v>119</v>
      </c>
      <c r="C127" s="22"/>
      <c r="D127" s="22"/>
      <c r="E127" s="22"/>
      <c r="F127" s="22"/>
      <c r="G127" s="22"/>
      <c r="I127" s="36">
        <f t="shared" si="33"/>
        <v>0</v>
      </c>
      <c r="J127" s="36">
        <f t="shared" si="34"/>
        <v>0</v>
      </c>
      <c r="K127" s="36">
        <f t="shared" si="35"/>
        <v>0</v>
      </c>
      <c r="L127" s="36">
        <f t="shared" si="36"/>
        <v>0</v>
      </c>
    </row>
    <row r="128" spans="1:12" x14ac:dyDescent="0.3">
      <c r="A128" s="70" t="s">
        <v>120</v>
      </c>
      <c r="C128" s="22"/>
      <c r="D128" s="22"/>
      <c r="E128" s="22"/>
      <c r="F128" s="22"/>
      <c r="G128" s="22"/>
      <c r="I128" s="36">
        <f t="shared" si="33"/>
        <v>0</v>
      </c>
      <c r="J128" s="36">
        <f t="shared" si="34"/>
        <v>0</v>
      </c>
      <c r="K128" s="36">
        <f t="shared" si="35"/>
        <v>0</v>
      </c>
      <c r="L128" s="36">
        <f t="shared" si="36"/>
        <v>0</v>
      </c>
    </row>
    <row r="129" spans="1:12" x14ac:dyDescent="0.3">
      <c r="A129" s="70" t="s">
        <v>121</v>
      </c>
      <c r="B129" s="32" t="s">
        <v>122</v>
      </c>
      <c r="C129" s="22"/>
      <c r="D129" s="22"/>
      <c r="E129" s="22"/>
      <c r="F129" s="22"/>
      <c r="G129" s="22"/>
      <c r="I129" s="36">
        <f t="shared" si="33"/>
        <v>0</v>
      </c>
      <c r="J129" s="36">
        <f t="shared" si="34"/>
        <v>0</v>
      </c>
      <c r="K129" s="36">
        <f t="shared" si="35"/>
        <v>0</v>
      </c>
      <c r="L129" s="36">
        <f t="shared" si="36"/>
        <v>0</v>
      </c>
    </row>
    <row r="130" spans="1:12" x14ac:dyDescent="0.3">
      <c r="A130" s="100" t="s">
        <v>123</v>
      </c>
      <c r="B130" s="31" t="s">
        <v>124</v>
      </c>
      <c r="C130" s="35">
        <f>SUM(C131:C136)</f>
        <v>0</v>
      </c>
      <c r="D130" s="35">
        <f>SUM(D131:D136)</f>
        <v>0</v>
      </c>
      <c r="E130" s="35">
        <f>SUM(E131:E136)</f>
        <v>0</v>
      </c>
      <c r="F130" s="35">
        <f>SUM(F131:F136)</f>
        <v>0</v>
      </c>
      <c r="G130" s="35">
        <f>SUM(G131:G136)</f>
        <v>0</v>
      </c>
      <c r="I130" s="36">
        <f t="shared" si="33"/>
        <v>0</v>
      </c>
      <c r="J130" s="36">
        <f t="shared" si="34"/>
        <v>0</v>
      </c>
      <c r="K130" s="36">
        <f t="shared" si="35"/>
        <v>0</v>
      </c>
      <c r="L130" s="36">
        <f t="shared" si="36"/>
        <v>0</v>
      </c>
    </row>
    <row r="131" spans="1:12" x14ac:dyDescent="0.3">
      <c r="A131" s="70" t="s">
        <v>125</v>
      </c>
      <c r="B131" s="32">
        <v>42</v>
      </c>
      <c r="C131" s="22"/>
      <c r="D131" s="22"/>
      <c r="E131" s="22"/>
      <c r="F131" s="22"/>
      <c r="G131" s="22"/>
      <c r="I131" s="36">
        <f t="shared" si="33"/>
        <v>0</v>
      </c>
      <c r="J131" s="36">
        <f t="shared" si="34"/>
        <v>0</v>
      </c>
      <c r="K131" s="36">
        <f t="shared" si="35"/>
        <v>0</v>
      </c>
      <c r="L131" s="36">
        <f t="shared" si="36"/>
        <v>0</v>
      </c>
    </row>
    <row r="132" spans="1:12" x14ac:dyDescent="0.3">
      <c r="A132" s="70" t="s">
        <v>126</v>
      </c>
      <c r="B132" s="32">
        <v>43</v>
      </c>
      <c r="C132" s="22"/>
      <c r="D132" s="22"/>
      <c r="E132" s="22"/>
      <c r="F132" s="22"/>
      <c r="G132" s="22"/>
      <c r="I132" s="36">
        <f t="shared" si="33"/>
        <v>0</v>
      </c>
      <c r="J132" s="36">
        <f t="shared" si="34"/>
        <v>0</v>
      </c>
      <c r="K132" s="36">
        <f t="shared" si="35"/>
        <v>0</v>
      </c>
      <c r="L132" s="36">
        <f t="shared" si="36"/>
        <v>0</v>
      </c>
    </row>
    <row r="133" spans="1:12" x14ac:dyDescent="0.3">
      <c r="A133" s="70" t="s">
        <v>127</v>
      </c>
      <c r="B133" s="32">
        <v>44</v>
      </c>
      <c r="C133" s="22"/>
      <c r="D133" s="22"/>
      <c r="E133" s="22"/>
      <c r="F133" s="22"/>
      <c r="G133" s="22"/>
      <c r="I133" s="36">
        <f t="shared" si="33"/>
        <v>0</v>
      </c>
      <c r="J133" s="36">
        <f t="shared" si="34"/>
        <v>0</v>
      </c>
      <c r="K133" s="36">
        <f t="shared" si="35"/>
        <v>0</v>
      </c>
      <c r="L133" s="36">
        <f t="shared" si="36"/>
        <v>0</v>
      </c>
    </row>
    <row r="134" spans="1:12" x14ac:dyDescent="0.3">
      <c r="A134" s="70" t="s">
        <v>128</v>
      </c>
      <c r="B134" s="32">
        <v>46</v>
      </c>
      <c r="C134" s="22"/>
      <c r="D134" s="22"/>
      <c r="E134" s="22"/>
      <c r="F134" s="22"/>
      <c r="G134" s="22"/>
      <c r="I134" s="36">
        <f t="shared" si="33"/>
        <v>0</v>
      </c>
      <c r="J134" s="36">
        <f t="shared" si="34"/>
        <v>0</v>
      </c>
      <c r="K134" s="36">
        <f t="shared" si="35"/>
        <v>0</v>
      </c>
      <c r="L134" s="36">
        <f t="shared" si="36"/>
        <v>0</v>
      </c>
    </row>
    <row r="135" spans="1:12" x14ac:dyDescent="0.3">
      <c r="A135" s="70" t="s">
        <v>129</v>
      </c>
      <c r="B135" s="32">
        <v>45</v>
      </c>
      <c r="C135" s="22"/>
      <c r="D135" s="22"/>
      <c r="E135" s="22"/>
      <c r="F135" s="22"/>
      <c r="G135" s="22"/>
      <c r="I135" s="36">
        <f t="shared" si="33"/>
        <v>0</v>
      </c>
      <c r="J135" s="36">
        <f t="shared" si="34"/>
        <v>0</v>
      </c>
      <c r="K135" s="36">
        <f t="shared" si="35"/>
        <v>0</v>
      </c>
      <c r="L135" s="36">
        <f t="shared" si="36"/>
        <v>0</v>
      </c>
    </row>
    <row r="136" spans="1:12" x14ac:dyDescent="0.3">
      <c r="A136" s="70" t="s">
        <v>130</v>
      </c>
      <c r="B136" s="32" t="s">
        <v>131</v>
      </c>
      <c r="C136" s="22"/>
      <c r="D136" s="22"/>
      <c r="E136" s="22"/>
      <c r="F136" s="22"/>
      <c r="G136" s="22"/>
      <c r="I136" s="36">
        <f t="shared" si="33"/>
        <v>0</v>
      </c>
      <c r="J136" s="36">
        <f t="shared" si="34"/>
        <v>0</v>
      </c>
      <c r="K136" s="36">
        <f t="shared" si="35"/>
        <v>0</v>
      </c>
      <c r="L136" s="36">
        <f t="shared" si="36"/>
        <v>0</v>
      </c>
    </row>
    <row r="137" spans="1:12" x14ac:dyDescent="0.3">
      <c r="A137" s="301" t="s">
        <v>99</v>
      </c>
      <c r="B137" s="31" t="s">
        <v>132</v>
      </c>
      <c r="C137" s="98"/>
      <c r="D137" s="98"/>
      <c r="E137" s="98"/>
      <c r="F137" s="98"/>
      <c r="G137" s="98"/>
      <c r="I137" s="36">
        <f t="shared" si="33"/>
        <v>0</v>
      </c>
      <c r="J137" s="36">
        <f t="shared" si="34"/>
        <v>0</v>
      </c>
      <c r="K137" s="36">
        <f t="shared" si="35"/>
        <v>0</v>
      </c>
      <c r="L137" s="36">
        <f t="shared" si="36"/>
        <v>0</v>
      </c>
    </row>
    <row r="138" spans="1:12" x14ac:dyDescent="0.3">
      <c r="A138" s="62" t="s">
        <v>133</v>
      </c>
      <c r="B138" s="89" t="s">
        <v>134</v>
      </c>
      <c r="C138" s="12">
        <f>SUM(C115,C122,C125,C130,C137)</f>
        <v>0</v>
      </c>
      <c r="D138" s="12">
        <f>SUM(D115,D122,D125,D130,D137)</f>
        <v>0</v>
      </c>
      <c r="E138" s="12">
        <f>SUM(E115,E122,E125,E130,E137)</f>
        <v>0</v>
      </c>
      <c r="F138" s="12">
        <f>SUM(F115,F122,F125,F130,F137)</f>
        <v>0</v>
      </c>
      <c r="G138" s="12">
        <f>SUM(G115,G122,G125,G130,G137)</f>
        <v>0</v>
      </c>
      <c r="I138" s="99">
        <f t="shared" si="33"/>
        <v>0</v>
      </c>
      <c r="J138" s="99">
        <f t="shared" si="34"/>
        <v>0</v>
      </c>
      <c r="K138" s="99">
        <f t="shared" si="35"/>
        <v>0</v>
      </c>
      <c r="L138" s="99">
        <f t="shared" si="36"/>
        <v>0</v>
      </c>
    </row>
    <row r="140" spans="1:12" ht="15.75" x14ac:dyDescent="0.3">
      <c r="A140" s="276" t="s">
        <v>589</v>
      </c>
      <c r="B140" s="273"/>
      <c r="C140" s="274"/>
      <c r="D140" s="274"/>
      <c r="E140" s="275"/>
      <c r="F140" s="275"/>
      <c r="G140" s="275"/>
      <c r="I140" s="274"/>
      <c r="J140" s="275"/>
      <c r="K140" s="275"/>
      <c r="L140" s="275"/>
    </row>
    <row r="141" spans="1:12" x14ac:dyDescent="0.3">
      <c r="B141" s="6"/>
      <c r="E141" s="6"/>
      <c r="F141" s="6"/>
      <c r="G141" s="6"/>
      <c r="J141" s="6"/>
      <c r="K141" s="6"/>
      <c r="L141" s="6"/>
    </row>
    <row r="142" spans="1:12" x14ac:dyDescent="0.3">
      <c r="B142" s="6"/>
      <c r="E142" s="6"/>
      <c r="F142" s="6"/>
      <c r="G142" s="6"/>
      <c r="I142" s="741" t="s">
        <v>668</v>
      </c>
      <c r="J142" s="742"/>
      <c r="K142" s="742"/>
      <c r="L142" s="743"/>
    </row>
    <row r="143" spans="1:12" ht="27" x14ac:dyDescent="0.3">
      <c r="A143" s="79" t="s">
        <v>82</v>
      </c>
      <c r="B143" s="101" t="s">
        <v>104</v>
      </c>
      <c r="C143" s="79" t="str">
        <f>C114</f>
        <v>REALITE 2021</v>
      </c>
      <c r="D143" s="79" t="str">
        <f t="shared" ref="D143:G143" si="38">D114</f>
        <v>REALITE 2022</v>
      </c>
      <c r="E143" s="79" t="str">
        <f t="shared" si="38"/>
        <v>REALITE 2023</v>
      </c>
      <c r="F143" s="79" t="str">
        <f t="shared" si="38"/>
        <v>REALITE 2024</v>
      </c>
      <c r="G143" s="79" t="str">
        <f t="shared" si="38"/>
        <v>REALITE 2025</v>
      </c>
      <c r="I143" s="79" t="str">
        <f>RIGHT(D143,4)&amp;" - "&amp;RIGHT(C143,4)</f>
        <v>2022 - 2021</v>
      </c>
      <c r="J143" s="79" t="str">
        <f>RIGHT(E143,4)&amp;" - "&amp;RIGHT(D143,4)</f>
        <v>2023 - 2022</v>
      </c>
      <c r="K143" s="79" t="str">
        <f>RIGHT(F143,4)&amp;" - "&amp;RIGHT(E143,4)</f>
        <v>2024 - 2023</v>
      </c>
      <c r="L143" s="79" t="str">
        <f>RIGHT(G143,4)&amp;" - "&amp;RIGHT(F143,4)</f>
        <v>2025 - 2024</v>
      </c>
    </row>
    <row r="144" spans="1:12" x14ac:dyDescent="0.3">
      <c r="A144" s="100" t="s">
        <v>83</v>
      </c>
      <c r="B144" s="31" t="s">
        <v>84</v>
      </c>
      <c r="C144" s="35">
        <f>SUM(C145:C148)</f>
        <v>0</v>
      </c>
      <c r="D144" s="35">
        <f>SUM(D145:D148)</f>
        <v>0</v>
      </c>
      <c r="E144" s="35">
        <f>SUM(E145:E148)</f>
        <v>0</v>
      </c>
      <c r="F144" s="37">
        <f>SUM(F145:F148)</f>
        <v>0</v>
      </c>
      <c r="G144" s="37">
        <f>SUM(G145:G148)</f>
        <v>0</v>
      </c>
      <c r="I144" s="36">
        <f t="shared" ref="I144:I156" si="39">IFERROR(IF(AND(ROUND(SUM(C144:C144),0)=0,ROUND(SUM(D144:D144),0)&gt;ROUND(SUM(C144:C144),0)),"INF",(ROUND(SUM(D144:D144),0)-ROUND(SUM(C144:C144),0))/ROUND(SUM(C144:C144),0)),0)</f>
        <v>0</v>
      </c>
      <c r="J144" s="36">
        <f t="shared" ref="J144:J156" si="40">IFERROR(IF(AND(ROUND(SUM(D144),0)=0,ROUND(SUM(E144:E144),0)&gt;ROUND(SUM(D144),0)),"INF",(ROUND(SUM(E144:E144),0)-ROUND(SUM(D144),0))/ROUND(SUM(D144),0)),0)</f>
        <v>0</v>
      </c>
      <c r="K144" s="36">
        <f t="shared" ref="K144:K156" si="41">IFERROR(IF(AND(ROUND(SUM(E144),0)=0,ROUND(SUM(F144:F144),0)&gt;ROUND(SUM(E144),0)),"INF",(ROUND(SUM(F144:F144),0)-ROUND(SUM(E144),0))/ROUND(SUM(E144),0)),0)</f>
        <v>0</v>
      </c>
      <c r="L144" s="36">
        <f t="shared" ref="L144:L156" si="42">IFERROR(IF(AND(ROUND(SUM(F144),0)=0,ROUND(SUM(G144:G144),0)&gt;ROUND(SUM(F144),0)),"INF",(ROUND(SUM(G144:G144),0)-ROUND(SUM(F144),0))/ROUND(SUM(F144),0)),0)</f>
        <v>0</v>
      </c>
    </row>
    <row r="145" spans="1:12" x14ac:dyDescent="0.3">
      <c r="A145" s="71" t="s">
        <v>85</v>
      </c>
      <c r="B145" s="32">
        <v>20</v>
      </c>
      <c r="C145" s="22"/>
      <c r="D145" s="22"/>
      <c r="E145" s="22"/>
      <c r="F145" s="22"/>
      <c r="G145" s="22"/>
      <c r="I145" s="36">
        <f t="shared" si="39"/>
        <v>0</v>
      </c>
      <c r="J145" s="36">
        <f t="shared" si="40"/>
        <v>0</v>
      </c>
      <c r="K145" s="36">
        <f t="shared" si="41"/>
        <v>0</v>
      </c>
      <c r="L145" s="36">
        <f t="shared" si="42"/>
        <v>0</v>
      </c>
    </row>
    <row r="146" spans="1:12" ht="13.15" customHeight="1" x14ac:dyDescent="0.3">
      <c r="A146" s="71" t="s">
        <v>86</v>
      </c>
      <c r="B146" s="32">
        <v>21</v>
      </c>
      <c r="C146" s="22"/>
      <c r="D146" s="22"/>
      <c r="E146" s="22"/>
      <c r="F146" s="22"/>
      <c r="G146" s="22"/>
      <c r="I146" s="36">
        <f t="shared" si="39"/>
        <v>0</v>
      </c>
      <c r="J146" s="36">
        <f t="shared" si="40"/>
        <v>0</v>
      </c>
      <c r="K146" s="36">
        <f t="shared" si="41"/>
        <v>0</v>
      </c>
      <c r="L146" s="36">
        <f t="shared" si="42"/>
        <v>0</v>
      </c>
    </row>
    <row r="147" spans="1:12" ht="13.15" customHeight="1" x14ac:dyDescent="0.3">
      <c r="A147" s="71" t="s">
        <v>87</v>
      </c>
      <c r="B147" s="32" t="s">
        <v>88</v>
      </c>
      <c r="C147" s="22"/>
      <c r="D147" s="22"/>
      <c r="E147" s="22"/>
      <c r="F147" s="22"/>
      <c r="G147" s="22"/>
      <c r="I147" s="36">
        <f t="shared" si="39"/>
        <v>0</v>
      </c>
      <c r="J147" s="36">
        <f t="shared" si="40"/>
        <v>0</v>
      </c>
      <c r="K147" s="36">
        <f t="shared" si="41"/>
        <v>0</v>
      </c>
      <c r="L147" s="36">
        <f t="shared" si="42"/>
        <v>0</v>
      </c>
    </row>
    <row r="148" spans="1:12" x14ac:dyDescent="0.3">
      <c r="A148" s="71" t="s">
        <v>89</v>
      </c>
      <c r="B148" s="32">
        <v>28</v>
      </c>
      <c r="C148" s="22"/>
      <c r="D148" s="22"/>
      <c r="E148" s="22"/>
      <c r="F148" s="22"/>
      <c r="G148" s="22"/>
      <c r="I148" s="36">
        <f t="shared" si="39"/>
        <v>0</v>
      </c>
      <c r="J148" s="36">
        <f t="shared" si="40"/>
        <v>0</v>
      </c>
      <c r="K148" s="36">
        <f t="shared" si="41"/>
        <v>0</v>
      </c>
      <c r="L148" s="36">
        <f t="shared" si="42"/>
        <v>0</v>
      </c>
    </row>
    <row r="149" spans="1:12" x14ac:dyDescent="0.3">
      <c r="A149" s="100" t="s">
        <v>90</v>
      </c>
      <c r="B149" s="31" t="s">
        <v>91</v>
      </c>
      <c r="C149" s="35">
        <f>SUM(C150:C155)</f>
        <v>0</v>
      </c>
      <c r="D149" s="35">
        <f>SUM(D150:D155)</f>
        <v>0</v>
      </c>
      <c r="E149" s="35">
        <f>SUM(E150:E155)</f>
        <v>0</v>
      </c>
      <c r="F149" s="35">
        <f>SUM(F150:F155)</f>
        <v>0</v>
      </c>
      <c r="G149" s="35">
        <f>SUM(G150:G155)</f>
        <v>0</v>
      </c>
      <c r="I149" s="36">
        <f t="shared" si="39"/>
        <v>0</v>
      </c>
      <c r="J149" s="36">
        <f t="shared" si="40"/>
        <v>0</v>
      </c>
      <c r="K149" s="36">
        <f t="shared" si="41"/>
        <v>0</v>
      </c>
      <c r="L149" s="36">
        <f t="shared" si="42"/>
        <v>0</v>
      </c>
    </row>
    <row r="150" spans="1:12" x14ac:dyDescent="0.3">
      <c r="A150" s="71" t="s">
        <v>92</v>
      </c>
      <c r="B150" s="32">
        <v>29</v>
      </c>
      <c r="C150" s="22"/>
      <c r="D150" s="22"/>
      <c r="E150" s="22"/>
      <c r="F150" s="22"/>
      <c r="G150" s="22"/>
      <c r="I150" s="36">
        <f t="shared" si="39"/>
        <v>0</v>
      </c>
      <c r="J150" s="36">
        <f t="shared" si="40"/>
        <v>0</v>
      </c>
      <c r="K150" s="36">
        <f t="shared" si="41"/>
        <v>0</v>
      </c>
      <c r="L150" s="36">
        <f t="shared" si="42"/>
        <v>0</v>
      </c>
    </row>
    <row r="151" spans="1:12" x14ac:dyDescent="0.3">
      <c r="A151" s="71" t="s">
        <v>93</v>
      </c>
      <c r="B151" s="32">
        <v>3</v>
      </c>
      <c r="C151" s="22"/>
      <c r="D151" s="22"/>
      <c r="E151" s="22"/>
      <c r="F151" s="22"/>
      <c r="G151" s="22"/>
      <c r="I151" s="36">
        <f t="shared" si="39"/>
        <v>0</v>
      </c>
      <c r="J151" s="36">
        <f t="shared" si="40"/>
        <v>0</v>
      </c>
      <c r="K151" s="36">
        <f t="shared" si="41"/>
        <v>0</v>
      </c>
      <c r="L151" s="36">
        <f t="shared" si="42"/>
        <v>0</v>
      </c>
    </row>
    <row r="152" spans="1:12" x14ac:dyDescent="0.3">
      <c r="A152" s="71" t="s">
        <v>94</v>
      </c>
      <c r="B152" s="32" t="s">
        <v>95</v>
      </c>
      <c r="C152" s="22"/>
      <c r="D152" s="22"/>
      <c r="E152" s="22"/>
      <c r="F152" s="22"/>
      <c r="G152" s="22"/>
      <c r="I152" s="36">
        <f t="shared" si="39"/>
        <v>0</v>
      </c>
      <c r="J152" s="36">
        <f t="shared" si="40"/>
        <v>0</v>
      </c>
      <c r="K152" s="36">
        <f t="shared" si="41"/>
        <v>0</v>
      </c>
      <c r="L152" s="36">
        <f t="shared" si="42"/>
        <v>0</v>
      </c>
    </row>
    <row r="153" spans="1:12" x14ac:dyDescent="0.3">
      <c r="A153" s="71" t="s">
        <v>649</v>
      </c>
      <c r="B153" s="32" t="s">
        <v>96</v>
      </c>
      <c r="C153" s="22"/>
      <c r="D153" s="22"/>
      <c r="E153" s="22"/>
      <c r="F153" s="22"/>
      <c r="G153" s="22"/>
      <c r="I153" s="36">
        <f t="shared" si="39"/>
        <v>0</v>
      </c>
      <c r="J153" s="36">
        <f t="shared" si="40"/>
        <v>0</v>
      </c>
      <c r="K153" s="36">
        <f t="shared" si="41"/>
        <v>0</v>
      </c>
      <c r="L153" s="36">
        <f t="shared" si="42"/>
        <v>0</v>
      </c>
    </row>
    <row r="154" spans="1:12" x14ac:dyDescent="0.3">
      <c r="A154" s="71" t="s">
        <v>97</v>
      </c>
      <c r="B154" s="32" t="s">
        <v>98</v>
      </c>
      <c r="C154" s="22"/>
      <c r="D154" s="22"/>
      <c r="E154" s="22"/>
      <c r="F154" s="22"/>
      <c r="G154" s="22"/>
      <c r="I154" s="36">
        <f t="shared" si="39"/>
        <v>0</v>
      </c>
      <c r="J154" s="36">
        <f t="shared" si="40"/>
        <v>0</v>
      </c>
      <c r="K154" s="36">
        <f t="shared" si="41"/>
        <v>0</v>
      </c>
      <c r="L154" s="36">
        <f t="shared" si="42"/>
        <v>0</v>
      </c>
    </row>
    <row r="155" spans="1:12" x14ac:dyDescent="0.3">
      <c r="A155" s="301" t="s">
        <v>99</v>
      </c>
      <c r="B155" s="31" t="s">
        <v>100</v>
      </c>
      <c r="C155" s="98"/>
      <c r="D155" s="98"/>
      <c r="E155" s="98"/>
      <c r="F155" s="98"/>
      <c r="G155" s="98"/>
      <c r="I155" s="36">
        <f t="shared" si="39"/>
        <v>0</v>
      </c>
      <c r="J155" s="36">
        <f t="shared" si="40"/>
        <v>0</v>
      </c>
      <c r="K155" s="36">
        <f t="shared" si="41"/>
        <v>0</v>
      </c>
      <c r="L155" s="36">
        <f t="shared" si="42"/>
        <v>0</v>
      </c>
    </row>
    <row r="156" spans="1:12" x14ac:dyDescent="0.3">
      <c r="A156" s="62" t="s">
        <v>101</v>
      </c>
      <c r="B156" s="89" t="s">
        <v>102</v>
      </c>
      <c r="C156" s="12">
        <f>SUM(C144,C149)</f>
        <v>0</v>
      </c>
      <c r="D156" s="12">
        <f>SUM(D144,D149)</f>
        <v>0</v>
      </c>
      <c r="E156" s="12">
        <f>SUM(E144,E149)</f>
        <v>0</v>
      </c>
      <c r="F156" s="12">
        <f>SUM(F144,F149)</f>
        <v>0</v>
      </c>
      <c r="G156" s="12">
        <f>SUM(G144,G149)</f>
        <v>0</v>
      </c>
      <c r="I156" s="99">
        <f t="shared" si="39"/>
        <v>0</v>
      </c>
      <c r="J156" s="99">
        <f t="shared" si="40"/>
        <v>0</v>
      </c>
      <c r="K156" s="99">
        <f t="shared" si="41"/>
        <v>0</v>
      </c>
      <c r="L156" s="99">
        <f t="shared" si="42"/>
        <v>0</v>
      </c>
    </row>
    <row r="157" spans="1:12" x14ac:dyDescent="0.3">
      <c r="A157" s="7"/>
      <c r="C157" s="4"/>
      <c r="D157" s="4"/>
      <c r="E157" s="4"/>
      <c r="F157" s="4"/>
      <c r="G157" s="4"/>
      <c r="I157" s="4"/>
      <c r="J157" s="4"/>
      <c r="K157" s="4"/>
      <c r="L157" s="4"/>
    </row>
    <row r="158" spans="1:12" x14ac:dyDescent="0.3">
      <c r="A158" s="7"/>
      <c r="C158" s="4"/>
      <c r="D158" s="4"/>
      <c r="E158" s="4"/>
      <c r="F158" s="4"/>
      <c r="G158" s="4"/>
      <c r="I158" s="741" t="s">
        <v>668</v>
      </c>
      <c r="J158" s="742"/>
      <c r="K158" s="742"/>
      <c r="L158" s="743"/>
    </row>
    <row r="159" spans="1:12" ht="27" x14ac:dyDescent="0.3">
      <c r="A159" s="79" t="s">
        <v>103</v>
      </c>
      <c r="B159" s="79" t="s">
        <v>104</v>
      </c>
      <c r="C159" s="79" t="str">
        <f>C143</f>
        <v>REALITE 2021</v>
      </c>
      <c r="D159" s="79" t="str">
        <f t="shared" ref="D159:G159" si="43">D143</f>
        <v>REALITE 2022</v>
      </c>
      <c r="E159" s="79" t="str">
        <f t="shared" si="43"/>
        <v>REALITE 2023</v>
      </c>
      <c r="F159" s="79" t="str">
        <f t="shared" si="43"/>
        <v>REALITE 2024</v>
      </c>
      <c r="G159" s="79" t="str">
        <f t="shared" si="43"/>
        <v>REALITE 2025</v>
      </c>
      <c r="I159" s="79" t="str">
        <f>RIGHT(D159,4)&amp;" - "&amp;RIGHT(C159,4)</f>
        <v>2022 - 2021</v>
      </c>
      <c r="J159" s="79" t="str">
        <f>RIGHT(E159,4)&amp;" - "&amp;RIGHT(D159,4)</f>
        <v>2023 - 2022</v>
      </c>
      <c r="K159" s="79" t="str">
        <f>RIGHT(F159,4)&amp;" - "&amp;RIGHT(E159,4)</f>
        <v>2024 - 2023</v>
      </c>
      <c r="L159" s="79" t="str">
        <f>RIGHT(G159,4)&amp;" - "&amp;RIGHT(F159,4)</f>
        <v>2025 - 2024</v>
      </c>
    </row>
    <row r="160" spans="1:12" x14ac:dyDescent="0.3">
      <c r="A160" s="100" t="s">
        <v>105</v>
      </c>
      <c r="B160" s="31" t="s">
        <v>106</v>
      </c>
      <c r="C160" s="35">
        <f>SUM(C161:C166)</f>
        <v>0</v>
      </c>
      <c r="D160" s="35">
        <f>SUM(D161:D166)</f>
        <v>0</v>
      </c>
      <c r="E160" s="35">
        <f>SUM(E161:E166)</f>
        <v>0</v>
      </c>
      <c r="F160" s="35">
        <f>SUM(F161:F166)</f>
        <v>0</v>
      </c>
      <c r="G160" s="35">
        <f>SUM(G161:G166)</f>
        <v>0</v>
      </c>
      <c r="I160" s="36">
        <f t="shared" ref="I160:I183" si="44">IFERROR(IF(AND(ROUND(SUM(C160:C160),0)=0,ROUND(SUM(D160:D160),0)&gt;ROUND(SUM(C160:C160),0)),"INF",(ROUND(SUM(D160:D160),0)-ROUND(SUM(C160:C160),0))/ROUND(SUM(C160:C160),0)),0)</f>
        <v>0</v>
      </c>
      <c r="J160" s="36">
        <f t="shared" ref="J160:J183" si="45">IFERROR(IF(AND(ROUND(SUM(D160),0)=0,ROUND(SUM(E160:E160),0)&gt;ROUND(SUM(D160),0)),"INF",(ROUND(SUM(E160:E160),0)-ROUND(SUM(D160),0))/ROUND(SUM(D160),0)),0)</f>
        <v>0</v>
      </c>
      <c r="K160" s="36">
        <f t="shared" ref="K160:K183" si="46">IFERROR(IF(AND(ROUND(SUM(E160),0)=0,ROUND(SUM(F160:F160),0)&gt;ROUND(SUM(E160),0)),"INF",(ROUND(SUM(F160:F160),0)-ROUND(SUM(E160),0))/ROUND(SUM(E160),0)),0)</f>
        <v>0</v>
      </c>
      <c r="L160" s="36">
        <f t="shared" ref="L160:L183" si="47">IFERROR(IF(AND(ROUND(SUM(F160),0)=0,ROUND(SUM(G160:G160),0)&gt;ROUND(SUM(F160),0)),"INF",(ROUND(SUM(G160:G160),0)-ROUND(SUM(F160),0))/ROUND(SUM(F160),0)),0)</f>
        <v>0</v>
      </c>
    </row>
    <row r="161" spans="1:12" x14ac:dyDescent="0.3">
      <c r="A161" s="71" t="s">
        <v>107</v>
      </c>
      <c r="B161" s="32">
        <v>10</v>
      </c>
      <c r="C161" s="22"/>
      <c r="D161" s="22"/>
      <c r="E161" s="22"/>
      <c r="F161" s="22"/>
      <c r="G161" s="22"/>
      <c r="I161" s="36">
        <f t="shared" si="44"/>
        <v>0</v>
      </c>
      <c r="J161" s="36">
        <f t="shared" si="45"/>
        <v>0</v>
      </c>
      <c r="K161" s="36">
        <f t="shared" si="46"/>
        <v>0</v>
      </c>
      <c r="L161" s="36">
        <f t="shared" si="47"/>
        <v>0</v>
      </c>
    </row>
    <row r="162" spans="1:12" x14ac:dyDescent="0.3">
      <c r="A162" s="71" t="s">
        <v>108</v>
      </c>
      <c r="B162" s="32">
        <v>11</v>
      </c>
      <c r="C162" s="22"/>
      <c r="D162" s="22"/>
      <c r="E162" s="22"/>
      <c r="F162" s="22"/>
      <c r="G162" s="22"/>
      <c r="I162" s="36">
        <f t="shared" si="44"/>
        <v>0</v>
      </c>
      <c r="J162" s="36">
        <f t="shared" si="45"/>
        <v>0</v>
      </c>
      <c r="K162" s="36">
        <f t="shared" si="46"/>
        <v>0</v>
      </c>
      <c r="L162" s="36">
        <f t="shared" si="47"/>
        <v>0</v>
      </c>
    </row>
    <row r="163" spans="1:12" x14ac:dyDescent="0.3">
      <c r="A163" s="71" t="s">
        <v>109</v>
      </c>
      <c r="B163" s="32">
        <v>12</v>
      </c>
      <c r="C163" s="22"/>
      <c r="D163" s="22"/>
      <c r="E163" s="22"/>
      <c r="F163" s="22"/>
      <c r="G163" s="22"/>
      <c r="I163" s="36">
        <f t="shared" si="44"/>
        <v>0</v>
      </c>
      <c r="J163" s="36">
        <f t="shared" si="45"/>
        <v>0</v>
      </c>
      <c r="K163" s="36">
        <f t="shared" si="46"/>
        <v>0</v>
      </c>
      <c r="L163" s="36">
        <f t="shared" si="47"/>
        <v>0</v>
      </c>
    </row>
    <row r="164" spans="1:12" x14ac:dyDescent="0.3">
      <c r="A164" s="71" t="s">
        <v>110</v>
      </c>
      <c r="B164" s="32">
        <v>13</v>
      </c>
      <c r="C164" s="22"/>
      <c r="D164" s="22"/>
      <c r="E164" s="22"/>
      <c r="F164" s="22"/>
      <c r="G164" s="22"/>
      <c r="I164" s="36">
        <f t="shared" si="44"/>
        <v>0</v>
      </c>
      <c r="J164" s="36">
        <f t="shared" si="45"/>
        <v>0</v>
      </c>
      <c r="K164" s="36">
        <f t="shared" si="46"/>
        <v>0</v>
      </c>
      <c r="L164" s="36">
        <f t="shared" si="47"/>
        <v>0</v>
      </c>
    </row>
    <row r="165" spans="1:12" x14ac:dyDescent="0.3">
      <c r="A165" s="71" t="s">
        <v>111</v>
      </c>
      <c r="B165" s="32">
        <v>14</v>
      </c>
      <c r="C165" s="22"/>
      <c r="D165" s="22"/>
      <c r="E165" s="22"/>
      <c r="F165" s="22"/>
      <c r="G165" s="22"/>
      <c r="I165" s="36">
        <f t="shared" si="44"/>
        <v>0</v>
      </c>
      <c r="J165" s="36">
        <f t="shared" si="45"/>
        <v>0</v>
      </c>
      <c r="K165" s="36">
        <f t="shared" si="46"/>
        <v>0</v>
      </c>
      <c r="L165" s="36">
        <f t="shared" si="47"/>
        <v>0</v>
      </c>
    </row>
    <row r="166" spans="1:12" x14ac:dyDescent="0.3">
      <c r="A166" s="71" t="s">
        <v>112</v>
      </c>
      <c r="B166" s="32">
        <v>15</v>
      </c>
      <c r="C166" s="22"/>
      <c r="D166" s="22"/>
      <c r="E166" s="22"/>
      <c r="F166" s="22"/>
      <c r="G166" s="22"/>
      <c r="I166" s="36">
        <f t="shared" si="44"/>
        <v>0</v>
      </c>
      <c r="J166" s="36">
        <f t="shared" si="45"/>
        <v>0</v>
      </c>
      <c r="K166" s="36">
        <f t="shared" si="46"/>
        <v>0</v>
      </c>
      <c r="L166" s="36">
        <f t="shared" si="47"/>
        <v>0</v>
      </c>
    </row>
    <row r="167" spans="1:12" x14ac:dyDescent="0.3">
      <c r="A167" s="100" t="s">
        <v>113</v>
      </c>
      <c r="B167" s="31">
        <v>16</v>
      </c>
      <c r="C167" s="35">
        <f t="shared" ref="C167:G167" si="48">C168</f>
        <v>0</v>
      </c>
      <c r="D167" s="35">
        <f t="shared" si="48"/>
        <v>0</v>
      </c>
      <c r="E167" s="35">
        <f t="shared" si="48"/>
        <v>0</v>
      </c>
      <c r="F167" s="35">
        <f t="shared" si="48"/>
        <v>0</v>
      </c>
      <c r="G167" s="35">
        <f t="shared" si="48"/>
        <v>0</v>
      </c>
      <c r="I167" s="36">
        <f t="shared" si="44"/>
        <v>0</v>
      </c>
      <c r="J167" s="36">
        <f t="shared" si="45"/>
        <v>0</v>
      </c>
      <c r="K167" s="36">
        <f t="shared" si="46"/>
        <v>0</v>
      </c>
      <c r="L167" s="36">
        <f t="shared" si="47"/>
        <v>0</v>
      </c>
    </row>
    <row r="168" spans="1:12" x14ac:dyDescent="0.3">
      <c r="A168" s="71" t="s">
        <v>114</v>
      </c>
      <c r="B168" s="32">
        <v>16</v>
      </c>
      <c r="C168" s="22"/>
      <c r="D168" s="22"/>
      <c r="E168" s="22"/>
      <c r="F168" s="22"/>
      <c r="G168" s="22"/>
      <c r="I168" s="36">
        <f t="shared" si="44"/>
        <v>0</v>
      </c>
      <c r="J168" s="36">
        <f t="shared" si="45"/>
        <v>0</v>
      </c>
      <c r="K168" s="36">
        <f t="shared" si="46"/>
        <v>0</v>
      </c>
      <c r="L168" s="36">
        <f t="shared" si="47"/>
        <v>0</v>
      </c>
    </row>
    <row r="169" spans="1:12" x14ac:dyDescent="0.3">
      <c r="A169" s="100" t="s">
        <v>115</v>
      </c>
      <c r="B169" s="31" t="s">
        <v>116</v>
      </c>
      <c r="C169" s="35">
        <f>SUM(C170,C175,C182)</f>
        <v>0</v>
      </c>
      <c r="D169" s="35">
        <f>SUM(D170,D175,D182)</f>
        <v>0</v>
      </c>
      <c r="E169" s="35">
        <f>SUM(E170,E175,E182)</f>
        <v>0</v>
      </c>
      <c r="F169" s="35">
        <f>SUM(F170,F175,F182)</f>
        <v>0</v>
      </c>
      <c r="G169" s="35">
        <f>SUM(G170,G175,G182)</f>
        <v>0</v>
      </c>
      <c r="I169" s="36">
        <f t="shared" si="44"/>
        <v>0</v>
      </c>
      <c r="J169" s="36">
        <f t="shared" si="45"/>
        <v>0</v>
      </c>
      <c r="K169" s="36">
        <f t="shared" si="46"/>
        <v>0</v>
      </c>
      <c r="L169" s="36">
        <f t="shared" si="47"/>
        <v>0</v>
      </c>
    </row>
    <row r="170" spans="1:12" x14ac:dyDescent="0.3">
      <c r="A170" s="100" t="s">
        <v>650</v>
      </c>
      <c r="B170" s="31">
        <v>17</v>
      </c>
      <c r="C170" s="35">
        <f>SUM(C171,C174)</f>
        <v>0</v>
      </c>
      <c r="D170" s="35">
        <f>SUM(D171,D174)</f>
        <v>0</v>
      </c>
      <c r="E170" s="35">
        <f>SUM(E171,E174)</f>
        <v>0</v>
      </c>
      <c r="F170" s="35">
        <f>SUM(F171,F174)</f>
        <v>0</v>
      </c>
      <c r="G170" s="35">
        <f>SUM(G171,G174)</f>
        <v>0</v>
      </c>
      <c r="I170" s="36">
        <f t="shared" si="44"/>
        <v>0</v>
      </c>
      <c r="J170" s="36">
        <f t="shared" si="45"/>
        <v>0</v>
      </c>
      <c r="K170" s="36">
        <f t="shared" si="46"/>
        <v>0</v>
      </c>
      <c r="L170" s="36">
        <f t="shared" si="47"/>
        <v>0</v>
      </c>
    </row>
    <row r="171" spans="1:12" x14ac:dyDescent="0.3">
      <c r="A171" s="100" t="s">
        <v>117</v>
      </c>
      <c r="B171" s="31" t="s">
        <v>118</v>
      </c>
      <c r="C171" s="35">
        <f>SUM(C172:C173)</f>
        <v>0</v>
      </c>
      <c r="D171" s="35">
        <f>SUM(D172:D173)</f>
        <v>0</v>
      </c>
      <c r="E171" s="35">
        <f>SUM(E172:E173)</f>
        <v>0</v>
      </c>
      <c r="F171" s="35">
        <f>SUM(F172:F173)</f>
        <v>0</v>
      </c>
      <c r="G171" s="35">
        <f>SUM(G172:G173)</f>
        <v>0</v>
      </c>
      <c r="I171" s="36">
        <f t="shared" si="44"/>
        <v>0</v>
      </c>
      <c r="J171" s="36">
        <f t="shared" si="45"/>
        <v>0</v>
      </c>
      <c r="K171" s="36">
        <f t="shared" si="46"/>
        <v>0</v>
      </c>
      <c r="L171" s="36">
        <f t="shared" si="47"/>
        <v>0</v>
      </c>
    </row>
    <row r="172" spans="1:12" x14ac:dyDescent="0.3">
      <c r="A172" s="70" t="s">
        <v>119</v>
      </c>
      <c r="C172" s="22"/>
      <c r="D172" s="22"/>
      <c r="E172" s="22"/>
      <c r="F172" s="22"/>
      <c r="G172" s="22"/>
      <c r="I172" s="36">
        <f t="shared" si="44"/>
        <v>0</v>
      </c>
      <c r="J172" s="36">
        <f t="shared" si="45"/>
        <v>0</v>
      </c>
      <c r="K172" s="36">
        <f t="shared" si="46"/>
        <v>0</v>
      </c>
      <c r="L172" s="36">
        <f t="shared" si="47"/>
        <v>0</v>
      </c>
    </row>
    <row r="173" spans="1:12" x14ac:dyDescent="0.3">
      <c r="A173" s="70" t="s">
        <v>120</v>
      </c>
      <c r="C173" s="22"/>
      <c r="D173" s="22"/>
      <c r="E173" s="22"/>
      <c r="F173" s="22"/>
      <c r="G173" s="22"/>
      <c r="I173" s="36">
        <f t="shared" si="44"/>
        <v>0</v>
      </c>
      <c r="J173" s="36">
        <f t="shared" si="45"/>
        <v>0</v>
      </c>
      <c r="K173" s="36">
        <f t="shared" si="46"/>
        <v>0</v>
      </c>
      <c r="L173" s="36">
        <f t="shared" si="47"/>
        <v>0</v>
      </c>
    </row>
    <row r="174" spans="1:12" x14ac:dyDescent="0.3">
      <c r="A174" s="70" t="s">
        <v>121</v>
      </c>
      <c r="B174" s="32" t="s">
        <v>122</v>
      </c>
      <c r="C174" s="22"/>
      <c r="D174" s="22"/>
      <c r="E174" s="22"/>
      <c r="F174" s="22"/>
      <c r="G174" s="22"/>
      <c r="I174" s="36">
        <f t="shared" si="44"/>
        <v>0</v>
      </c>
      <c r="J174" s="36">
        <f t="shared" si="45"/>
        <v>0</v>
      </c>
      <c r="K174" s="36">
        <f t="shared" si="46"/>
        <v>0</v>
      </c>
      <c r="L174" s="36">
        <f t="shared" si="47"/>
        <v>0</v>
      </c>
    </row>
    <row r="175" spans="1:12" x14ac:dyDescent="0.3">
      <c r="A175" s="100" t="s">
        <v>123</v>
      </c>
      <c r="B175" s="31" t="s">
        <v>124</v>
      </c>
      <c r="C175" s="35">
        <f>SUM(C176:C181)</f>
        <v>0</v>
      </c>
      <c r="D175" s="35">
        <f>SUM(D176:D181)</f>
        <v>0</v>
      </c>
      <c r="E175" s="35">
        <f>SUM(E176:E181)</f>
        <v>0</v>
      </c>
      <c r="F175" s="35">
        <f>SUM(F176:F181)</f>
        <v>0</v>
      </c>
      <c r="G175" s="35">
        <f>SUM(G176:G181)</f>
        <v>0</v>
      </c>
      <c r="I175" s="36">
        <f t="shared" si="44"/>
        <v>0</v>
      </c>
      <c r="J175" s="36">
        <f t="shared" si="45"/>
        <v>0</v>
      </c>
      <c r="K175" s="36">
        <f t="shared" si="46"/>
        <v>0</v>
      </c>
      <c r="L175" s="36">
        <f t="shared" si="47"/>
        <v>0</v>
      </c>
    </row>
    <row r="176" spans="1:12" x14ac:dyDescent="0.3">
      <c r="A176" s="70" t="s">
        <v>125</v>
      </c>
      <c r="B176" s="32">
        <v>42</v>
      </c>
      <c r="C176" s="22"/>
      <c r="D176" s="22"/>
      <c r="E176" s="22"/>
      <c r="F176" s="22"/>
      <c r="G176" s="22"/>
      <c r="I176" s="36">
        <f t="shared" si="44"/>
        <v>0</v>
      </c>
      <c r="J176" s="36">
        <f t="shared" si="45"/>
        <v>0</v>
      </c>
      <c r="K176" s="36">
        <f t="shared" si="46"/>
        <v>0</v>
      </c>
      <c r="L176" s="36">
        <f t="shared" si="47"/>
        <v>0</v>
      </c>
    </row>
    <row r="177" spans="1:12" x14ac:dyDescent="0.3">
      <c r="A177" s="70" t="s">
        <v>126</v>
      </c>
      <c r="B177" s="32">
        <v>43</v>
      </c>
      <c r="C177" s="22"/>
      <c r="D177" s="22"/>
      <c r="E177" s="22"/>
      <c r="F177" s="22"/>
      <c r="G177" s="22"/>
      <c r="I177" s="36">
        <f t="shared" si="44"/>
        <v>0</v>
      </c>
      <c r="J177" s="36">
        <f t="shared" si="45"/>
        <v>0</v>
      </c>
      <c r="K177" s="36">
        <f t="shared" si="46"/>
        <v>0</v>
      </c>
      <c r="L177" s="36">
        <f t="shared" si="47"/>
        <v>0</v>
      </c>
    </row>
    <row r="178" spans="1:12" x14ac:dyDescent="0.3">
      <c r="A178" s="70" t="s">
        <v>127</v>
      </c>
      <c r="B178" s="32">
        <v>44</v>
      </c>
      <c r="C178" s="22"/>
      <c r="D178" s="22"/>
      <c r="E178" s="22"/>
      <c r="F178" s="22"/>
      <c r="G178" s="22"/>
      <c r="I178" s="36">
        <f t="shared" si="44"/>
        <v>0</v>
      </c>
      <c r="J178" s="36">
        <f t="shared" si="45"/>
        <v>0</v>
      </c>
      <c r="K178" s="36">
        <f t="shared" si="46"/>
        <v>0</v>
      </c>
      <c r="L178" s="36">
        <f t="shared" si="47"/>
        <v>0</v>
      </c>
    </row>
    <row r="179" spans="1:12" x14ac:dyDescent="0.3">
      <c r="A179" s="70" t="s">
        <v>128</v>
      </c>
      <c r="B179" s="32">
        <v>46</v>
      </c>
      <c r="C179" s="22"/>
      <c r="D179" s="22"/>
      <c r="E179" s="22"/>
      <c r="F179" s="22"/>
      <c r="G179" s="22"/>
      <c r="I179" s="36">
        <f t="shared" si="44"/>
        <v>0</v>
      </c>
      <c r="J179" s="36">
        <f t="shared" si="45"/>
        <v>0</v>
      </c>
      <c r="K179" s="36">
        <f t="shared" si="46"/>
        <v>0</v>
      </c>
      <c r="L179" s="36">
        <f t="shared" si="47"/>
        <v>0</v>
      </c>
    </row>
    <row r="180" spans="1:12" x14ac:dyDescent="0.3">
      <c r="A180" s="70" t="s">
        <v>129</v>
      </c>
      <c r="B180" s="32">
        <v>45</v>
      </c>
      <c r="C180" s="22"/>
      <c r="D180" s="22"/>
      <c r="E180" s="22"/>
      <c r="F180" s="22"/>
      <c r="G180" s="22"/>
      <c r="I180" s="36">
        <f t="shared" si="44"/>
        <v>0</v>
      </c>
      <c r="J180" s="36">
        <f t="shared" si="45"/>
        <v>0</v>
      </c>
      <c r="K180" s="36">
        <f t="shared" si="46"/>
        <v>0</v>
      </c>
      <c r="L180" s="36">
        <f t="shared" si="47"/>
        <v>0</v>
      </c>
    </row>
    <row r="181" spans="1:12" x14ac:dyDescent="0.3">
      <c r="A181" s="70" t="s">
        <v>130</v>
      </c>
      <c r="B181" s="32" t="s">
        <v>131</v>
      </c>
      <c r="C181" s="22"/>
      <c r="D181" s="22"/>
      <c r="E181" s="22"/>
      <c r="F181" s="22"/>
      <c r="G181" s="22"/>
      <c r="I181" s="36">
        <f t="shared" si="44"/>
        <v>0</v>
      </c>
      <c r="J181" s="36">
        <f t="shared" si="45"/>
        <v>0</v>
      </c>
      <c r="K181" s="36">
        <f t="shared" si="46"/>
        <v>0</v>
      </c>
      <c r="L181" s="36">
        <f t="shared" si="47"/>
        <v>0</v>
      </c>
    </row>
    <row r="182" spans="1:12" x14ac:dyDescent="0.3">
      <c r="A182" s="301" t="s">
        <v>99</v>
      </c>
      <c r="B182" s="31" t="s">
        <v>132</v>
      </c>
      <c r="C182" s="98"/>
      <c r="D182" s="98"/>
      <c r="E182" s="98"/>
      <c r="F182" s="98"/>
      <c r="G182" s="98"/>
      <c r="I182" s="36">
        <f t="shared" si="44"/>
        <v>0</v>
      </c>
      <c r="J182" s="36">
        <f t="shared" si="45"/>
        <v>0</v>
      </c>
      <c r="K182" s="36">
        <f t="shared" si="46"/>
        <v>0</v>
      </c>
      <c r="L182" s="36">
        <f t="shared" si="47"/>
        <v>0</v>
      </c>
    </row>
    <row r="183" spans="1:12" x14ac:dyDescent="0.3">
      <c r="A183" s="62" t="s">
        <v>133</v>
      </c>
      <c r="B183" s="89" t="s">
        <v>134</v>
      </c>
      <c r="C183" s="12">
        <f>SUM(C160,C167,C170,C175,C182)</f>
        <v>0</v>
      </c>
      <c r="D183" s="12">
        <f>SUM(D160,D167,D170,D175,D182)</f>
        <v>0</v>
      </c>
      <c r="E183" s="12">
        <f>SUM(E160,E167,E170,E175,E182)</f>
        <v>0</v>
      </c>
      <c r="F183" s="12">
        <f>SUM(F160,F167,F170,F175,F182)</f>
        <v>0</v>
      </c>
      <c r="G183" s="12">
        <f>SUM(G160,G167,G170,G175,G182)</f>
        <v>0</v>
      </c>
      <c r="I183" s="99">
        <f t="shared" si="44"/>
        <v>0</v>
      </c>
      <c r="J183" s="99">
        <f t="shared" si="45"/>
        <v>0</v>
      </c>
      <c r="K183" s="99">
        <f t="shared" si="46"/>
        <v>0</v>
      </c>
      <c r="L183" s="99">
        <f t="shared" si="47"/>
        <v>0</v>
      </c>
    </row>
    <row r="185" spans="1:12" ht="15.75" x14ac:dyDescent="0.3">
      <c r="A185" s="276" t="s">
        <v>590</v>
      </c>
      <c r="B185" s="273"/>
      <c r="C185" s="274"/>
      <c r="D185" s="274"/>
      <c r="E185" s="275"/>
      <c r="F185" s="275"/>
      <c r="G185" s="275"/>
      <c r="I185" s="274"/>
      <c r="J185" s="275"/>
      <c r="K185" s="275"/>
      <c r="L185" s="275"/>
    </row>
    <row r="186" spans="1:12" x14ac:dyDescent="0.3">
      <c r="B186" s="6"/>
      <c r="E186" s="6"/>
      <c r="F186" s="6"/>
      <c r="G186" s="6"/>
      <c r="J186" s="6"/>
      <c r="K186" s="6"/>
      <c r="L186" s="6"/>
    </row>
    <row r="187" spans="1:12" x14ac:dyDescent="0.3">
      <c r="B187" s="6"/>
      <c r="E187" s="6"/>
      <c r="F187" s="6"/>
      <c r="G187" s="6"/>
      <c r="I187" s="741" t="s">
        <v>668</v>
      </c>
      <c r="J187" s="742"/>
      <c r="K187" s="742"/>
      <c r="L187" s="743"/>
    </row>
    <row r="188" spans="1:12" ht="27" x14ac:dyDescent="0.3">
      <c r="A188" s="79" t="s">
        <v>82</v>
      </c>
      <c r="B188" s="101" t="s">
        <v>104</v>
      </c>
      <c r="C188" s="79" t="str">
        <f>C159</f>
        <v>REALITE 2021</v>
      </c>
      <c r="D188" s="79" t="str">
        <f t="shared" ref="D188:G188" si="49">D159</f>
        <v>REALITE 2022</v>
      </c>
      <c r="E188" s="79" t="str">
        <f t="shared" si="49"/>
        <v>REALITE 2023</v>
      </c>
      <c r="F188" s="79" t="str">
        <f t="shared" si="49"/>
        <v>REALITE 2024</v>
      </c>
      <c r="G188" s="79" t="str">
        <f t="shared" si="49"/>
        <v>REALITE 2025</v>
      </c>
      <c r="I188" s="79" t="str">
        <f>RIGHT(D188,4)&amp;" - "&amp;RIGHT(C188,4)</f>
        <v>2022 - 2021</v>
      </c>
      <c r="J188" s="79" t="str">
        <f>RIGHT(E188,4)&amp;" - "&amp;RIGHT(D188,4)</f>
        <v>2023 - 2022</v>
      </c>
      <c r="K188" s="79" t="str">
        <f>RIGHT(F188,4)&amp;" - "&amp;RIGHT(E188,4)</f>
        <v>2024 - 2023</v>
      </c>
      <c r="L188" s="79" t="str">
        <f>RIGHT(G188,4)&amp;" - "&amp;RIGHT(F188,4)</f>
        <v>2025 - 2024</v>
      </c>
    </row>
    <row r="189" spans="1:12" x14ac:dyDescent="0.3">
      <c r="A189" s="100" t="s">
        <v>83</v>
      </c>
      <c r="B189" s="31" t="s">
        <v>84</v>
      </c>
      <c r="C189" s="35">
        <f>SUM(C190:C193)</f>
        <v>0</v>
      </c>
      <c r="D189" s="35">
        <f>SUM(D190:D193)</f>
        <v>0</v>
      </c>
      <c r="E189" s="35">
        <f>SUM(E190:E193)</f>
        <v>0</v>
      </c>
      <c r="F189" s="37">
        <f>SUM(F190:F193)</f>
        <v>0</v>
      </c>
      <c r="G189" s="37">
        <f>SUM(G190:G193)</f>
        <v>0</v>
      </c>
      <c r="I189" s="36">
        <f t="shared" ref="I189:I201" si="50">IFERROR(IF(AND(ROUND(SUM(C189:C189),0)=0,ROUND(SUM(D189:D189),0)&gt;ROUND(SUM(C189:C189),0)),"INF",(ROUND(SUM(D189:D189),0)-ROUND(SUM(C189:C189),0))/ROUND(SUM(C189:C189),0)),0)</f>
        <v>0</v>
      </c>
      <c r="J189" s="36">
        <f t="shared" ref="J189:J201" si="51">IFERROR(IF(AND(ROUND(SUM(D189),0)=0,ROUND(SUM(E189:E189),0)&gt;ROUND(SUM(D189),0)),"INF",(ROUND(SUM(E189:E189),0)-ROUND(SUM(D189),0))/ROUND(SUM(D189),0)),0)</f>
        <v>0</v>
      </c>
      <c r="K189" s="36">
        <f t="shared" ref="K189:K201" si="52">IFERROR(IF(AND(ROUND(SUM(E189),0)=0,ROUND(SUM(F189:F189),0)&gt;ROUND(SUM(E189),0)),"INF",(ROUND(SUM(F189:F189),0)-ROUND(SUM(E189),0))/ROUND(SUM(E189),0)),0)</f>
        <v>0</v>
      </c>
      <c r="L189" s="36">
        <f t="shared" ref="L189:L201" si="53">IFERROR(IF(AND(ROUND(SUM(F189),0)=0,ROUND(SUM(G189:G189),0)&gt;ROUND(SUM(F189),0)),"INF",(ROUND(SUM(G189:G189),0)-ROUND(SUM(F189),0))/ROUND(SUM(F189),0)),0)</f>
        <v>0</v>
      </c>
    </row>
    <row r="190" spans="1:12" x14ac:dyDescent="0.3">
      <c r="A190" s="71" t="s">
        <v>85</v>
      </c>
      <c r="B190" s="32">
        <v>20</v>
      </c>
      <c r="C190" s="22"/>
      <c r="D190" s="22"/>
      <c r="E190" s="22"/>
      <c r="F190" s="22"/>
      <c r="G190" s="22"/>
      <c r="I190" s="36">
        <f t="shared" si="50"/>
        <v>0</v>
      </c>
      <c r="J190" s="36">
        <f t="shared" si="51"/>
        <v>0</v>
      </c>
      <c r="K190" s="36">
        <f t="shared" si="52"/>
        <v>0</v>
      </c>
      <c r="L190" s="36">
        <f t="shared" si="53"/>
        <v>0</v>
      </c>
    </row>
    <row r="191" spans="1:12" ht="13.15" customHeight="1" x14ac:dyDescent="0.3">
      <c r="A191" s="71" t="s">
        <v>86</v>
      </c>
      <c r="B191" s="32">
        <v>21</v>
      </c>
      <c r="C191" s="22"/>
      <c r="D191" s="22"/>
      <c r="E191" s="22"/>
      <c r="F191" s="22"/>
      <c r="G191" s="22"/>
      <c r="I191" s="36">
        <f t="shared" si="50"/>
        <v>0</v>
      </c>
      <c r="J191" s="36">
        <f t="shared" si="51"/>
        <v>0</v>
      </c>
      <c r="K191" s="36">
        <f t="shared" si="52"/>
        <v>0</v>
      </c>
      <c r="L191" s="36">
        <f t="shared" si="53"/>
        <v>0</v>
      </c>
    </row>
    <row r="192" spans="1:12" ht="13.15" customHeight="1" x14ac:dyDescent="0.3">
      <c r="A192" s="71" t="s">
        <v>87</v>
      </c>
      <c r="B192" s="32" t="s">
        <v>88</v>
      </c>
      <c r="C192" s="22"/>
      <c r="D192" s="22"/>
      <c r="E192" s="22"/>
      <c r="F192" s="22"/>
      <c r="G192" s="22"/>
      <c r="I192" s="36">
        <f t="shared" si="50"/>
        <v>0</v>
      </c>
      <c r="J192" s="36">
        <f t="shared" si="51"/>
        <v>0</v>
      </c>
      <c r="K192" s="36">
        <f t="shared" si="52"/>
        <v>0</v>
      </c>
      <c r="L192" s="36">
        <f t="shared" si="53"/>
        <v>0</v>
      </c>
    </row>
    <row r="193" spans="1:12" x14ac:dyDescent="0.3">
      <c r="A193" s="71" t="s">
        <v>89</v>
      </c>
      <c r="B193" s="32">
        <v>28</v>
      </c>
      <c r="C193" s="22"/>
      <c r="D193" s="22"/>
      <c r="E193" s="22"/>
      <c r="F193" s="22"/>
      <c r="G193" s="22"/>
      <c r="I193" s="36">
        <f t="shared" si="50"/>
        <v>0</v>
      </c>
      <c r="J193" s="36">
        <f t="shared" si="51"/>
        <v>0</v>
      </c>
      <c r="K193" s="36">
        <f t="shared" si="52"/>
        <v>0</v>
      </c>
      <c r="L193" s="36">
        <f t="shared" si="53"/>
        <v>0</v>
      </c>
    </row>
    <row r="194" spans="1:12" x14ac:dyDescent="0.3">
      <c r="A194" s="100" t="s">
        <v>90</v>
      </c>
      <c r="B194" s="31" t="s">
        <v>91</v>
      </c>
      <c r="C194" s="35">
        <f>SUM(C195:C200)</f>
        <v>0</v>
      </c>
      <c r="D194" s="35">
        <f>SUM(D195:D200)</f>
        <v>0</v>
      </c>
      <c r="E194" s="35">
        <f>SUM(E195:E200)</f>
        <v>0</v>
      </c>
      <c r="F194" s="35">
        <f>SUM(F195:F200)</f>
        <v>0</v>
      </c>
      <c r="G194" s="35">
        <f>SUM(G195:G200)</f>
        <v>0</v>
      </c>
      <c r="I194" s="36">
        <f t="shared" si="50"/>
        <v>0</v>
      </c>
      <c r="J194" s="36">
        <f t="shared" si="51"/>
        <v>0</v>
      </c>
      <c r="K194" s="36">
        <f t="shared" si="52"/>
        <v>0</v>
      </c>
      <c r="L194" s="36">
        <f t="shared" si="53"/>
        <v>0</v>
      </c>
    </row>
    <row r="195" spans="1:12" x14ac:dyDescent="0.3">
      <c r="A195" s="71" t="s">
        <v>92</v>
      </c>
      <c r="B195" s="32">
        <v>29</v>
      </c>
      <c r="C195" s="22"/>
      <c r="D195" s="22"/>
      <c r="E195" s="22"/>
      <c r="F195" s="22"/>
      <c r="G195" s="22"/>
      <c r="I195" s="36">
        <f t="shared" si="50"/>
        <v>0</v>
      </c>
      <c r="J195" s="36">
        <f t="shared" si="51"/>
        <v>0</v>
      </c>
      <c r="K195" s="36">
        <f t="shared" si="52"/>
        <v>0</v>
      </c>
      <c r="L195" s="36">
        <f t="shared" si="53"/>
        <v>0</v>
      </c>
    </row>
    <row r="196" spans="1:12" x14ac:dyDescent="0.3">
      <c r="A196" s="71" t="s">
        <v>93</v>
      </c>
      <c r="B196" s="32">
        <v>3</v>
      </c>
      <c r="C196" s="22"/>
      <c r="D196" s="22"/>
      <c r="E196" s="22"/>
      <c r="F196" s="22"/>
      <c r="G196" s="22"/>
      <c r="I196" s="36">
        <f t="shared" si="50"/>
        <v>0</v>
      </c>
      <c r="J196" s="36">
        <f t="shared" si="51"/>
        <v>0</v>
      </c>
      <c r="K196" s="36">
        <f t="shared" si="52"/>
        <v>0</v>
      </c>
      <c r="L196" s="36">
        <f t="shared" si="53"/>
        <v>0</v>
      </c>
    </row>
    <row r="197" spans="1:12" x14ac:dyDescent="0.3">
      <c r="A197" s="71" t="s">
        <v>94</v>
      </c>
      <c r="B197" s="32" t="s">
        <v>95</v>
      </c>
      <c r="C197" s="22"/>
      <c r="D197" s="22"/>
      <c r="E197" s="22"/>
      <c r="F197" s="22"/>
      <c r="G197" s="22"/>
      <c r="I197" s="36">
        <f t="shared" si="50"/>
        <v>0</v>
      </c>
      <c r="J197" s="36">
        <f t="shared" si="51"/>
        <v>0</v>
      </c>
      <c r="K197" s="36">
        <f t="shared" si="52"/>
        <v>0</v>
      </c>
      <c r="L197" s="36">
        <f t="shared" si="53"/>
        <v>0</v>
      </c>
    </row>
    <row r="198" spans="1:12" x14ac:dyDescent="0.3">
      <c r="A198" s="71" t="s">
        <v>649</v>
      </c>
      <c r="B198" s="32" t="s">
        <v>96</v>
      </c>
      <c r="C198" s="22"/>
      <c r="D198" s="22"/>
      <c r="E198" s="22"/>
      <c r="F198" s="22"/>
      <c r="G198" s="22"/>
      <c r="I198" s="36">
        <f t="shared" si="50"/>
        <v>0</v>
      </c>
      <c r="J198" s="36">
        <f t="shared" si="51"/>
        <v>0</v>
      </c>
      <c r="K198" s="36">
        <f t="shared" si="52"/>
        <v>0</v>
      </c>
      <c r="L198" s="36">
        <f t="shared" si="53"/>
        <v>0</v>
      </c>
    </row>
    <row r="199" spans="1:12" x14ac:dyDescent="0.3">
      <c r="A199" s="71" t="s">
        <v>97</v>
      </c>
      <c r="B199" s="32" t="s">
        <v>98</v>
      </c>
      <c r="C199" s="22"/>
      <c r="D199" s="22"/>
      <c r="E199" s="22"/>
      <c r="F199" s="22"/>
      <c r="G199" s="22"/>
      <c r="I199" s="36">
        <f t="shared" si="50"/>
        <v>0</v>
      </c>
      <c r="J199" s="36">
        <f t="shared" si="51"/>
        <v>0</v>
      </c>
      <c r="K199" s="36">
        <f t="shared" si="52"/>
        <v>0</v>
      </c>
      <c r="L199" s="36">
        <f t="shared" si="53"/>
        <v>0</v>
      </c>
    </row>
    <row r="200" spans="1:12" x14ac:dyDescent="0.3">
      <c r="A200" s="301" t="s">
        <v>99</v>
      </c>
      <c r="B200" s="31" t="s">
        <v>100</v>
      </c>
      <c r="C200" s="98"/>
      <c r="D200" s="98"/>
      <c r="E200" s="98"/>
      <c r="F200" s="98"/>
      <c r="G200" s="98"/>
      <c r="I200" s="36">
        <f t="shared" si="50"/>
        <v>0</v>
      </c>
      <c r="J200" s="36">
        <f t="shared" si="51"/>
        <v>0</v>
      </c>
      <c r="K200" s="36">
        <f t="shared" si="52"/>
        <v>0</v>
      </c>
      <c r="L200" s="36">
        <f t="shared" si="53"/>
        <v>0</v>
      </c>
    </row>
    <row r="201" spans="1:12" x14ac:dyDescent="0.3">
      <c r="A201" s="62" t="s">
        <v>101</v>
      </c>
      <c r="B201" s="89" t="s">
        <v>102</v>
      </c>
      <c r="C201" s="12">
        <f>SUM(C189,C194)</f>
        <v>0</v>
      </c>
      <c r="D201" s="12">
        <f>SUM(D189,D194)</f>
        <v>0</v>
      </c>
      <c r="E201" s="12">
        <f>SUM(E189,E194)</f>
        <v>0</v>
      </c>
      <c r="F201" s="12">
        <f>SUM(F189,F194)</f>
        <v>0</v>
      </c>
      <c r="G201" s="12">
        <f>SUM(G189,G194)</f>
        <v>0</v>
      </c>
      <c r="I201" s="99">
        <f t="shared" si="50"/>
        <v>0</v>
      </c>
      <c r="J201" s="99">
        <f t="shared" si="51"/>
        <v>0</v>
      </c>
      <c r="K201" s="99">
        <f t="shared" si="52"/>
        <v>0</v>
      </c>
      <c r="L201" s="99">
        <f t="shared" si="53"/>
        <v>0</v>
      </c>
    </row>
    <row r="202" spans="1:12" x14ac:dyDescent="0.3">
      <c r="A202" s="7"/>
      <c r="C202" s="4"/>
      <c r="D202" s="4"/>
      <c r="E202" s="4"/>
      <c r="F202" s="4"/>
      <c r="G202" s="4"/>
      <c r="I202" s="4"/>
      <c r="J202" s="4"/>
      <c r="K202" s="4"/>
      <c r="L202" s="4"/>
    </row>
    <row r="203" spans="1:12" x14ac:dyDescent="0.3">
      <c r="A203" s="7"/>
      <c r="C203" s="4"/>
      <c r="D203" s="4"/>
      <c r="E203" s="4"/>
      <c r="F203" s="4"/>
      <c r="G203" s="4"/>
      <c r="I203" s="741" t="s">
        <v>668</v>
      </c>
      <c r="J203" s="742"/>
      <c r="K203" s="742"/>
      <c r="L203" s="743"/>
    </row>
    <row r="204" spans="1:12" ht="27" x14ac:dyDescent="0.3">
      <c r="A204" s="79" t="s">
        <v>103</v>
      </c>
      <c r="B204" s="79" t="s">
        <v>104</v>
      </c>
      <c r="C204" s="79" t="str">
        <f>C188</f>
        <v>REALITE 2021</v>
      </c>
      <c r="D204" s="79" t="str">
        <f t="shared" ref="D204:G204" si="54">D188</f>
        <v>REALITE 2022</v>
      </c>
      <c r="E204" s="79" t="str">
        <f t="shared" si="54"/>
        <v>REALITE 2023</v>
      </c>
      <c r="F204" s="79" t="str">
        <f t="shared" si="54"/>
        <v>REALITE 2024</v>
      </c>
      <c r="G204" s="79" t="str">
        <f t="shared" si="54"/>
        <v>REALITE 2025</v>
      </c>
      <c r="I204" s="79" t="str">
        <f>RIGHT(D204,4)&amp;" - "&amp;RIGHT(C204,4)</f>
        <v>2022 - 2021</v>
      </c>
      <c r="J204" s="79" t="str">
        <f>RIGHT(E204,4)&amp;" - "&amp;RIGHT(D204,4)</f>
        <v>2023 - 2022</v>
      </c>
      <c r="K204" s="79" t="str">
        <f>RIGHT(F204,4)&amp;" - "&amp;RIGHT(E204,4)</f>
        <v>2024 - 2023</v>
      </c>
      <c r="L204" s="79" t="str">
        <f>RIGHT(G204,4)&amp;" - "&amp;RIGHT(F204,4)</f>
        <v>2025 - 2024</v>
      </c>
    </row>
    <row r="205" spans="1:12" x14ac:dyDescent="0.3">
      <c r="A205" s="100" t="s">
        <v>105</v>
      </c>
      <c r="B205" s="31" t="s">
        <v>106</v>
      </c>
      <c r="C205" s="35">
        <f>SUM(C206:C211)</f>
        <v>0</v>
      </c>
      <c r="D205" s="35">
        <f>SUM(D206:D211)</f>
        <v>0</v>
      </c>
      <c r="E205" s="35">
        <f>SUM(E206:E211)</f>
        <v>0</v>
      </c>
      <c r="F205" s="35">
        <f>SUM(F206:F211)</f>
        <v>0</v>
      </c>
      <c r="G205" s="35">
        <f>SUM(G206:G211)</f>
        <v>0</v>
      </c>
      <c r="I205" s="36">
        <f t="shared" ref="I205:I228" si="55">IFERROR(IF(AND(ROUND(SUM(C205:C205),0)=0,ROUND(SUM(D205:D205),0)&gt;ROUND(SUM(C205:C205),0)),"INF",(ROUND(SUM(D205:D205),0)-ROUND(SUM(C205:C205),0))/ROUND(SUM(C205:C205),0)),0)</f>
        <v>0</v>
      </c>
      <c r="J205" s="36">
        <f t="shared" ref="J205:J228" si="56">IFERROR(IF(AND(ROUND(SUM(D205),0)=0,ROUND(SUM(E205:E205),0)&gt;ROUND(SUM(D205),0)),"INF",(ROUND(SUM(E205:E205),0)-ROUND(SUM(D205),0))/ROUND(SUM(D205),0)),0)</f>
        <v>0</v>
      </c>
      <c r="K205" s="36">
        <f t="shared" ref="K205:K228" si="57">IFERROR(IF(AND(ROUND(SUM(E205),0)=0,ROUND(SUM(F205:F205),0)&gt;ROUND(SUM(E205),0)),"INF",(ROUND(SUM(F205:F205),0)-ROUND(SUM(E205),0))/ROUND(SUM(E205),0)),0)</f>
        <v>0</v>
      </c>
      <c r="L205" s="36">
        <f t="shared" ref="L205:L228" si="58">IFERROR(IF(AND(ROUND(SUM(F205),0)=0,ROUND(SUM(G205:G205),0)&gt;ROUND(SUM(F205),0)),"INF",(ROUND(SUM(G205:G205),0)-ROUND(SUM(F205),0))/ROUND(SUM(F205),0)),0)</f>
        <v>0</v>
      </c>
    </row>
    <row r="206" spans="1:12" x14ac:dyDescent="0.3">
      <c r="A206" s="71" t="s">
        <v>107</v>
      </c>
      <c r="B206" s="32">
        <v>10</v>
      </c>
      <c r="C206" s="22"/>
      <c r="D206" s="22"/>
      <c r="E206" s="22"/>
      <c r="F206" s="22"/>
      <c r="G206" s="22"/>
      <c r="I206" s="36">
        <f t="shared" si="55"/>
        <v>0</v>
      </c>
      <c r="J206" s="36">
        <f t="shared" si="56"/>
        <v>0</v>
      </c>
      <c r="K206" s="36">
        <f t="shared" si="57"/>
        <v>0</v>
      </c>
      <c r="L206" s="36">
        <f t="shared" si="58"/>
        <v>0</v>
      </c>
    </row>
    <row r="207" spans="1:12" x14ac:dyDescent="0.3">
      <c r="A207" s="71" t="s">
        <v>108</v>
      </c>
      <c r="B207" s="32">
        <v>11</v>
      </c>
      <c r="C207" s="22"/>
      <c r="D207" s="22"/>
      <c r="E207" s="22"/>
      <c r="F207" s="22"/>
      <c r="G207" s="22"/>
      <c r="I207" s="36">
        <f t="shared" si="55"/>
        <v>0</v>
      </c>
      <c r="J207" s="36">
        <f t="shared" si="56"/>
        <v>0</v>
      </c>
      <c r="K207" s="36">
        <f t="shared" si="57"/>
        <v>0</v>
      </c>
      <c r="L207" s="36">
        <f t="shared" si="58"/>
        <v>0</v>
      </c>
    </row>
    <row r="208" spans="1:12" x14ac:dyDescent="0.3">
      <c r="A208" s="71" t="s">
        <v>109</v>
      </c>
      <c r="B208" s="32">
        <v>12</v>
      </c>
      <c r="C208" s="22"/>
      <c r="D208" s="22"/>
      <c r="E208" s="22"/>
      <c r="F208" s="22"/>
      <c r="G208" s="22"/>
      <c r="I208" s="36">
        <f t="shared" si="55"/>
        <v>0</v>
      </c>
      <c r="J208" s="36">
        <f t="shared" si="56"/>
        <v>0</v>
      </c>
      <c r="K208" s="36">
        <f t="shared" si="57"/>
        <v>0</v>
      </c>
      <c r="L208" s="36">
        <f t="shared" si="58"/>
        <v>0</v>
      </c>
    </row>
    <row r="209" spans="1:12" x14ac:dyDescent="0.3">
      <c r="A209" s="71" t="s">
        <v>110</v>
      </c>
      <c r="B209" s="32">
        <v>13</v>
      </c>
      <c r="C209" s="22"/>
      <c r="D209" s="22"/>
      <c r="E209" s="22"/>
      <c r="F209" s="22"/>
      <c r="G209" s="22"/>
      <c r="I209" s="36">
        <f t="shared" si="55"/>
        <v>0</v>
      </c>
      <c r="J209" s="36">
        <f t="shared" si="56"/>
        <v>0</v>
      </c>
      <c r="K209" s="36">
        <f t="shared" si="57"/>
        <v>0</v>
      </c>
      <c r="L209" s="36">
        <f t="shared" si="58"/>
        <v>0</v>
      </c>
    </row>
    <row r="210" spans="1:12" x14ac:dyDescent="0.3">
      <c r="A210" s="71" t="s">
        <v>111</v>
      </c>
      <c r="B210" s="32">
        <v>14</v>
      </c>
      <c r="C210" s="22"/>
      <c r="D210" s="22"/>
      <c r="E210" s="22"/>
      <c r="F210" s="22"/>
      <c r="G210" s="22"/>
      <c r="I210" s="36">
        <f t="shared" si="55"/>
        <v>0</v>
      </c>
      <c r="J210" s="36">
        <f t="shared" si="56"/>
        <v>0</v>
      </c>
      <c r="K210" s="36">
        <f t="shared" si="57"/>
        <v>0</v>
      </c>
      <c r="L210" s="36">
        <f t="shared" si="58"/>
        <v>0</v>
      </c>
    </row>
    <row r="211" spans="1:12" x14ac:dyDescent="0.3">
      <c r="A211" s="71" t="s">
        <v>112</v>
      </c>
      <c r="B211" s="32">
        <v>15</v>
      </c>
      <c r="C211" s="22"/>
      <c r="D211" s="22"/>
      <c r="E211" s="22"/>
      <c r="F211" s="22"/>
      <c r="G211" s="22"/>
      <c r="I211" s="36">
        <f t="shared" si="55"/>
        <v>0</v>
      </c>
      <c r="J211" s="36">
        <f t="shared" si="56"/>
        <v>0</v>
      </c>
      <c r="K211" s="36">
        <f t="shared" si="57"/>
        <v>0</v>
      </c>
      <c r="L211" s="36">
        <f t="shared" si="58"/>
        <v>0</v>
      </c>
    </row>
    <row r="212" spans="1:12" x14ac:dyDescent="0.3">
      <c r="A212" s="100" t="s">
        <v>113</v>
      </c>
      <c r="B212" s="31">
        <v>16</v>
      </c>
      <c r="C212" s="35">
        <f t="shared" ref="C212:G212" si="59">C213</f>
        <v>0</v>
      </c>
      <c r="D212" s="35">
        <f t="shared" si="59"/>
        <v>0</v>
      </c>
      <c r="E212" s="35">
        <f t="shared" si="59"/>
        <v>0</v>
      </c>
      <c r="F212" s="35">
        <f t="shared" si="59"/>
        <v>0</v>
      </c>
      <c r="G212" s="35">
        <f t="shared" si="59"/>
        <v>0</v>
      </c>
      <c r="I212" s="36">
        <f t="shared" si="55"/>
        <v>0</v>
      </c>
      <c r="J212" s="36">
        <f t="shared" si="56"/>
        <v>0</v>
      </c>
      <c r="K212" s="36">
        <f t="shared" si="57"/>
        <v>0</v>
      </c>
      <c r="L212" s="36">
        <f t="shared" si="58"/>
        <v>0</v>
      </c>
    </row>
    <row r="213" spans="1:12" x14ac:dyDescent="0.3">
      <c r="A213" s="71" t="s">
        <v>114</v>
      </c>
      <c r="B213" s="32">
        <v>16</v>
      </c>
      <c r="C213" s="22"/>
      <c r="D213" s="22"/>
      <c r="E213" s="22"/>
      <c r="F213" s="22"/>
      <c r="G213" s="22"/>
      <c r="I213" s="36">
        <f t="shared" si="55"/>
        <v>0</v>
      </c>
      <c r="J213" s="36">
        <f t="shared" si="56"/>
        <v>0</v>
      </c>
      <c r="K213" s="36">
        <f t="shared" si="57"/>
        <v>0</v>
      </c>
      <c r="L213" s="36">
        <f t="shared" si="58"/>
        <v>0</v>
      </c>
    </row>
    <row r="214" spans="1:12" x14ac:dyDescent="0.3">
      <c r="A214" s="100" t="s">
        <v>115</v>
      </c>
      <c r="B214" s="31" t="s">
        <v>116</v>
      </c>
      <c r="C214" s="35">
        <f>SUM(C215,C220,C227)</f>
        <v>0</v>
      </c>
      <c r="D214" s="35">
        <f>SUM(D215,D220,D227)</f>
        <v>0</v>
      </c>
      <c r="E214" s="35">
        <f>SUM(E215,E220,E227)</f>
        <v>0</v>
      </c>
      <c r="F214" s="35">
        <f>SUM(F215,F220,F227)</f>
        <v>0</v>
      </c>
      <c r="G214" s="35">
        <f>SUM(G215,G220,G227)</f>
        <v>0</v>
      </c>
      <c r="I214" s="36">
        <f t="shared" si="55"/>
        <v>0</v>
      </c>
      <c r="J214" s="36">
        <f t="shared" si="56"/>
        <v>0</v>
      </c>
      <c r="K214" s="36">
        <f t="shared" si="57"/>
        <v>0</v>
      </c>
      <c r="L214" s="36">
        <f t="shared" si="58"/>
        <v>0</v>
      </c>
    </row>
    <row r="215" spans="1:12" x14ac:dyDescent="0.3">
      <c r="A215" s="100" t="s">
        <v>650</v>
      </c>
      <c r="B215" s="31">
        <v>17</v>
      </c>
      <c r="C215" s="35">
        <f>SUM(C216,C219)</f>
        <v>0</v>
      </c>
      <c r="D215" s="35">
        <f>SUM(D216,D219)</f>
        <v>0</v>
      </c>
      <c r="E215" s="35">
        <f>SUM(E216,E219)</f>
        <v>0</v>
      </c>
      <c r="F215" s="35">
        <f>SUM(F216,F219)</f>
        <v>0</v>
      </c>
      <c r="G215" s="35">
        <f>SUM(G216,G219)</f>
        <v>0</v>
      </c>
      <c r="I215" s="36">
        <f t="shared" si="55"/>
        <v>0</v>
      </c>
      <c r="J215" s="36">
        <f t="shared" si="56"/>
        <v>0</v>
      </c>
      <c r="K215" s="36">
        <f t="shared" si="57"/>
        <v>0</v>
      </c>
      <c r="L215" s="36">
        <f t="shared" si="58"/>
        <v>0</v>
      </c>
    </row>
    <row r="216" spans="1:12" x14ac:dyDescent="0.3">
      <c r="A216" s="100" t="s">
        <v>117</v>
      </c>
      <c r="B216" s="31" t="s">
        <v>118</v>
      </c>
      <c r="C216" s="35">
        <f>SUM(C217:C218)</f>
        <v>0</v>
      </c>
      <c r="D216" s="35">
        <f>SUM(D217:D218)</f>
        <v>0</v>
      </c>
      <c r="E216" s="35">
        <f>SUM(E217:E218)</f>
        <v>0</v>
      </c>
      <c r="F216" s="35">
        <f>SUM(F217:F218)</f>
        <v>0</v>
      </c>
      <c r="G216" s="35">
        <f>SUM(G217:G218)</f>
        <v>0</v>
      </c>
      <c r="I216" s="36">
        <f t="shared" si="55"/>
        <v>0</v>
      </c>
      <c r="J216" s="36">
        <f t="shared" si="56"/>
        <v>0</v>
      </c>
      <c r="K216" s="36">
        <f t="shared" si="57"/>
        <v>0</v>
      </c>
      <c r="L216" s="36">
        <f t="shared" si="58"/>
        <v>0</v>
      </c>
    </row>
    <row r="217" spans="1:12" x14ac:dyDescent="0.3">
      <c r="A217" s="70" t="s">
        <v>119</v>
      </c>
      <c r="C217" s="22"/>
      <c r="D217" s="22"/>
      <c r="E217" s="22"/>
      <c r="F217" s="22"/>
      <c r="G217" s="22"/>
      <c r="I217" s="36">
        <f t="shared" si="55"/>
        <v>0</v>
      </c>
      <c r="J217" s="36">
        <f t="shared" si="56"/>
        <v>0</v>
      </c>
      <c r="K217" s="36">
        <f t="shared" si="57"/>
        <v>0</v>
      </c>
      <c r="L217" s="36">
        <f t="shared" si="58"/>
        <v>0</v>
      </c>
    </row>
    <row r="218" spans="1:12" x14ac:dyDescent="0.3">
      <c r="A218" s="70" t="s">
        <v>120</v>
      </c>
      <c r="C218" s="22"/>
      <c r="D218" s="22"/>
      <c r="E218" s="22"/>
      <c r="F218" s="22"/>
      <c r="G218" s="22"/>
      <c r="I218" s="36">
        <f t="shared" si="55"/>
        <v>0</v>
      </c>
      <c r="J218" s="36">
        <f t="shared" si="56"/>
        <v>0</v>
      </c>
      <c r="K218" s="36">
        <f t="shared" si="57"/>
        <v>0</v>
      </c>
      <c r="L218" s="36">
        <f t="shared" si="58"/>
        <v>0</v>
      </c>
    </row>
    <row r="219" spans="1:12" x14ac:dyDescent="0.3">
      <c r="A219" s="70" t="s">
        <v>121</v>
      </c>
      <c r="B219" s="32" t="s">
        <v>122</v>
      </c>
      <c r="C219" s="22"/>
      <c r="D219" s="22"/>
      <c r="E219" s="22"/>
      <c r="F219" s="22"/>
      <c r="G219" s="22"/>
      <c r="I219" s="36">
        <f t="shared" si="55"/>
        <v>0</v>
      </c>
      <c r="J219" s="36">
        <f t="shared" si="56"/>
        <v>0</v>
      </c>
      <c r="K219" s="36">
        <f t="shared" si="57"/>
        <v>0</v>
      </c>
      <c r="L219" s="36">
        <f t="shared" si="58"/>
        <v>0</v>
      </c>
    </row>
    <row r="220" spans="1:12" x14ac:dyDescent="0.3">
      <c r="A220" s="100" t="s">
        <v>123</v>
      </c>
      <c r="B220" s="31" t="s">
        <v>124</v>
      </c>
      <c r="C220" s="35">
        <f>SUM(C221:C226)</f>
        <v>0</v>
      </c>
      <c r="D220" s="35">
        <f>SUM(D221:D226)</f>
        <v>0</v>
      </c>
      <c r="E220" s="35">
        <f>SUM(E221:E226)</f>
        <v>0</v>
      </c>
      <c r="F220" s="35">
        <f>SUM(F221:F226)</f>
        <v>0</v>
      </c>
      <c r="G220" s="35">
        <f>SUM(G221:G226)</f>
        <v>0</v>
      </c>
      <c r="I220" s="36">
        <f t="shared" si="55"/>
        <v>0</v>
      </c>
      <c r="J220" s="36">
        <f t="shared" si="56"/>
        <v>0</v>
      </c>
      <c r="K220" s="36">
        <f t="shared" si="57"/>
        <v>0</v>
      </c>
      <c r="L220" s="36">
        <f t="shared" si="58"/>
        <v>0</v>
      </c>
    </row>
    <row r="221" spans="1:12" x14ac:dyDescent="0.3">
      <c r="A221" s="70" t="s">
        <v>125</v>
      </c>
      <c r="B221" s="32">
        <v>42</v>
      </c>
      <c r="C221" s="22"/>
      <c r="D221" s="22"/>
      <c r="E221" s="22"/>
      <c r="F221" s="22"/>
      <c r="G221" s="22"/>
      <c r="I221" s="36">
        <f t="shared" si="55"/>
        <v>0</v>
      </c>
      <c r="J221" s="36">
        <f t="shared" si="56"/>
        <v>0</v>
      </c>
      <c r="K221" s="36">
        <f t="shared" si="57"/>
        <v>0</v>
      </c>
      <c r="L221" s="36">
        <f t="shared" si="58"/>
        <v>0</v>
      </c>
    </row>
    <row r="222" spans="1:12" x14ac:dyDescent="0.3">
      <c r="A222" s="70" t="s">
        <v>126</v>
      </c>
      <c r="B222" s="32">
        <v>43</v>
      </c>
      <c r="C222" s="22"/>
      <c r="D222" s="22"/>
      <c r="E222" s="22"/>
      <c r="F222" s="22"/>
      <c r="G222" s="22"/>
      <c r="I222" s="36">
        <f t="shared" si="55"/>
        <v>0</v>
      </c>
      <c r="J222" s="36">
        <f t="shared" si="56"/>
        <v>0</v>
      </c>
      <c r="K222" s="36">
        <f t="shared" si="57"/>
        <v>0</v>
      </c>
      <c r="L222" s="36">
        <f t="shared" si="58"/>
        <v>0</v>
      </c>
    </row>
    <row r="223" spans="1:12" x14ac:dyDescent="0.3">
      <c r="A223" s="70" t="s">
        <v>127</v>
      </c>
      <c r="B223" s="32">
        <v>44</v>
      </c>
      <c r="C223" s="22"/>
      <c r="D223" s="22"/>
      <c r="E223" s="22"/>
      <c r="F223" s="22"/>
      <c r="G223" s="22"/>
      <c r="I223" s="36">
        <f t="shared" si="55"/>
        <v>0</v>
      </c>
      <c r="J223" s="36">
        <f t="shared" si="56"/>
        <v>0</v>
      </c>
      <c r="K223" s="36">
        <f t="shared" si="57"/>
        <v>0</v>
      </c>
      <c r="L223" s="36">
        <f t="shared" si="58"/>
        <v>0</v>
      </c>
    </row>
    <row r="224" spans="1:12" x14ac:dyDescent="0.3">
      <c r="A224" s="70" t="s">
        <v>128</v>
      </c>
      <c r="B224" s="32">
        <v>46</v>
      </c>
      <c r="C224" s="22"/>
      <c r="D224" s="22"/>
      <c r="E224" s="22"/>
      <c r="F224" s="22"/>
      <c r="G224" s="22"/>
      <c r="I224" s="36">
        <f t="shared" si="55"/>
        <v>0</v>
      </c>
      <c r="J224" s="36">
        <f t="shared" si="56"/>
        <v>0</v>
      </c>
      <c r="K224" s="36">
        <f t="shared" si="57"/>
        <v>0</v>
      </c>
      <c r="L224" s="36">
        <f t="shared" si="58"/>
        <v>0</v>
      </c>
    </row>
    <row r="225" spans="1:12" x14ac:dyDescent="0.3">
      <c r="A225" s="70" t="s">
        <v>129</v>
      </c>
      <c r="B225" s="32">
        <v>45</v>
      </c>
      <c r="C225" s="22"/>
      <c r="D225" s="22"/>
      <c r="E225" s="22"/>
      <c r="F225" s="22"/>
      <c r="G225" s="22"/>
      <c r="I225" s="36">
        <f t="shared" si="55"/>
        <v>0</v>
      </c>
      <c r="J225" s="36">
        <f t="shared" si="56"/>
        <v>0</v>
      </c>
      <c r="K225" s="36">
        <f t="shared" si="57"/>
        <v>0</v>
      </c>
      <c r="L225" s="36">
        <f t="shared" si="58"/>
        <v>0</v>
      </c>
    </row>
    <row r="226" spans="1:12" x14ac:dyDescent="0.3">
      <c r="A226" s="70" t="s">
        <v>130</v>
      </c>
      <c r="B226" s="32" t="s">
        <v>131</v>
      </c>
      <c r="C226" s="22"/>
      <c r="D226" s="22"/>
      <c r="E226" s="22"/>
      <c r="F226" s="22"/>
      <c r="G226" s="22"/>
      <c r="I226" s="36">
        <f t="shared" si="55"/>
        <v>0</v>
      </c>
      <c r="J226" s="36">
        <f t="shared" si="56"/>
        <v>0</v>
      </c>
      <c r="K226" s="36">
        <f t="shared" si="57"/>
        <v>0</v>
      </c>
      <c r="L226" s="36">
        <f t="shared" si="58"/>
        <v>0</v>
      </c>
    </row>
    <row r="227" spans="1:12" x14ac:dyDescent="0.3">
      <c r="A227" s="301" t="s">
        <v>99</v>
      </c>
      <c r="B227" s="31" t="s">
        <v>132</v>
      </c>
      <c r="C227" s="98"/>
      <c r="D227" s="98"/>
      <c r="E227" s="98"/>
      <c r="F227" s="98"/>
      <c r="G227" s="98"/>
      <c r="I227" s="36">
        <f t="shared" si="55"/>
        <v>0</v>
      </c>
      <c r="J227" s="36">
        <f t="shared" si="56"/>
        <v>0</v>
      </c>
      <c r="K227" s="36">
        <f t="shared" si="57"/>
        <v>0</v>
      </c>
      <c r="L227" s="36">
        <f t="shared" si="58"/>
        <v>0</v>
      </c>
    </row>
    <row r="228" spans="1:12" x14ac:dyDescent="0.3">
      <c r="A228" s="62" t="s">
        <v>133</v>
      </c>
      <c r="B228" s="89" t="s">
        <v>134</v>
      </c>
      <c r="C228" s="12">
        <f>SUM(C205,C212,C215,C220,C227)</f>
        <v>0</v>
      </c>
      <c r="D228" s="12">
        <f>SUM(D205,D212,D215,D220,D227)</f>
        <v>0</v>
      </c>
      <c r="E228" s="12">
        <f>SUM(E205,E212,E215,E220,E227)</f>
        <v>0</v>
      </c>
      <c r="F228" s="12">
        <f>SUM(F205,F212,F215,F220,F227)</f>
        <v>0</v>
      </c>
      <c r="G228" s="12">
        <f>SUM(G205,G212,G215,G220,G227)</f>
        <v>0</v>
      </c>
      <c r="I228" s="99">
        <f t="shared" si="55"/>
        <v>0</v>
      </c>
      <c r="J228" s="99">
        <f t="shared" si="56"/>
        <v>0</v>
      </c>
      <c r="K228" s="99">
        <f t="shared" si="57"/>
        <v>0</v>
      </c>
      <c r="L228" s="99">
        <f t="shared" si="58"/>
        <v>0</v>
      </c>
    </row>
    <row r="230" spans="1:12" ht="15.75" x14ac:dyDescent="0.3">
      <c r="A230" s="281" t="s">
        <v>135</v>
      </c>
      <c r="B230" s="282"/>
      <c r="C230" s="283"/>
      <c r="D230" s="283"/>
      <c r="E230" s="284"/>
      <c r="F230" s="284"/>
      <c r="G230" s="284"/>
      <c r="I230" s="283"/>
      <c r="J230" s="284"/>
      <c r="K230" s="284"/>
      <c r="L230" s="284"/>
    </row>
    <row r="231" spans="1:12" x14ac:dyDescent="0.3">
      <c r="B231" s="6"/>
      <c r="E231" s="6"/>
      <c r="F231" s="6"/>
      <c r="G231" s="6"/>
      <c r="J231" s="6"/>
      <c r="K231" s="6"/>
      <c r="L231" s="6"/>
    </row>
    <row r="232" spans="1:12" x14ac:dyDescent="0.3">
      <c r="B232" s="6"/>
      <c r="E232" s="6"/>
      <c r="F232" s="6"/>
      <c r="G232" s="6"/>
      <c r="I232" s="741" t="s">
        <v>668</v>
      </c>
      <c r="J232" s="742"/>
      <c r="K232" s="742"/>
      <c r="L232" s="743"/>
    </row>
    <row r="233" spans="1:12" ht="27" x14ac:dyDescent="0.3">
      <c r="A233" s="79" t="s">
        <v>82</v>
      </c>
      <c r="B233" s="101" t="s">
        <v>104</v>
      </c>
      <c r="C233" s="79" t="str">
        <f>C204</f>
        <v>REALITE 2021</v>
      </c>
      <c r="D233" s="79" t="str">
        <f t="shared" ref="D233:G233" si="60">D204</f>
        <v>REALITE 2022</v>
      </c>
      <c r="E233" s="79" t="str">
        <f t="shared" si="60"/>
        <v>REALITE 2023</v>
      </c>
      <c r="F233" s="79" t="str">
        <f t="shared" si="60"/>
        <v>REALITE 2024</v>
      </c>
      <c r="G233" s="79" t="str">
        <f t="shared" si="60"/>
        <v>REALITE 2025</v>
      </c>
      <c r="I233" s="79" t="str">
        <f>RIGHT(D233,4)&amp;" - "&amp;RIGHT(C233,4)</f>
        <v>2022 - 2021</v>
      </c>
      <c r="J233" s="79" t="str">
        <f>RIGHT(E233,4)&amp;" - "&amp;RIGHT(D233,4)</f>
        <v>2023 - 2022</v>
      </c>
      <c r="K233" s="79" t="str">
        <f>RIGHT(F233,4)&amp;" - "&amp;RIGHT(E233,4)</f>
        <v>2024 - 2023</v>
      </c>
      <c r="L233" s="79" t="str">
        <f>RIGHT(G233,4)&amp;" - "&amp;RIGHT(F233,4)</f>
        <v>2025 - 2024</v>
      </c>
    </row>
    <row r="234" spans="1:12" x14ac:dyDescent="0.3">
      <c r="A234" s="100" t="s">
        <v>83</v>
      </c>
      <c r="B234" s="31" t="s">
        <v>84</v>
      </c>
      <c r="C234" s="84">
        <f>C9-SUM(C54,C99,C144,C189)</f>
        <v>0</v>
      </c>
      <c r="D234" s="84">
        <f>D9-SUM(D54,D99,D144,D189)</f>
        <v>0</v>
      </c>
      <c r="E234" s="84">
        <f>E9-SUM(E54,E99,E144,E189)</f>
        <v>0</v>
      </c>
      <c r="F234" s="84">
        <f>F9-SUM(F54,F99,F144,F189)</f>
        <v>0</v>
      </c>
      <c r="G234" s="84">
        <f>G9-SUM(G54,G99,G144,G189)</f>
        <v>0</v>
      </c>
      <c r="I234" s="36">
        <f t="shared" ref="I234:I246" si="61">IFERROR(IF(AND(ROUND(SUM(C234:C234),0)=0,ROUND(SUM(D234:D234),0)&gt;ROUND(SUM(C234:C234),0)),"INF",(ROUND(SUM(D234:D234),0)-ROUND(SUM(C234:C234),0))/ROUND(SUM(C234:C234),0)),0)</f>
        <v>0</v>
      </c>
      <c r="J234" s="36">
        <f t="shared" ref="J234:J246" si="62">IFERROR(IF(AND(ROUND(SUM(D234),0)=0,ROUND(SUM(E234:E234),0)&gt;ROUND(SUM(D234),0)),"INF",(ROUND(SUM(E234:E234),0)-ROUND(SUM(D234),0))/ROUND(SUM(D234),0)),0)</f>
        <v>0</v>
      </c>
      <c r="K234" s="36">
        <f t="shared" ref="K234:K246" si="63">IFERROR(IF(AND(ROUND(SUM(E234),0)=0,ROUND(SUM(F234:F234),0)&gt;ROUND(SUM(E234),0)),"INF",(ROUND(SUM(F234:F234),0)-ROUND(SUM(E234),0))/ROUND(SUM(E234),0)),0)</f>
        <v>0</v>
      </c>
      <c r="L234" s="36">
        <f t="shared" ref="L234:L246" si="64">IFERROR(IF(AND(ROUND(SUM(F234),0)=0,ROUND(SUM(G234:G234),0)&gt;ROUND(SUM(F234),0)),"INF",(ROUND(SUM(G234:G234),0)-ROUND(SUM(F234),0))/ROUND(SUM(F234),0)),0)</f>
        <v>0</v>
      </c>
    </row>
    <row r="235" spans="1:12" x14ac:dyDescent="0.3">
      <c r="A235" s="71" t="s">
        <v>85</v>
      </c>
      <c r="B235" s="32">
        <v>20</v>
      </c>
      <c r="C235" s="84">
        <f t="shared" ref="C235" si="65">C10-SUM(C55,C100,C145,C190)</f>
        <v>0</v>
      </c>
      <c r="D235" s="84">
        <f t="shared" ref="D235:G245" si="66">D10-SUM(D55,D100,D145,D190)</f>
        <v>0</v>
      </c>
      <c r="E235" s="84">
        <f t="shared" si="66"/>
        <v>0</v>
      </c>
      <c r="F235" s="84">
        <f t="shared" si="66"/>
        <v>0</v>
      </c>
      <c r="G235" s="84">
        <f t="shared" si="66"/>
        <v>0</v>
      </c>
      <c r="I235" s="299">
        <f t="shared" si="61"/>
        <v>0</v>
      </c>
      <c r="J235" s="299">
        <f t="shared" si="62"/>
        <v>0</v>
      </c>
      <c r="K235" s="299">
        <f t="shared" si="63"/>
        <v>0</v>
      </c>
      <c r="L235" s="299">
        <f t="shared" si="64"/>
        <v>0</v>
      </c>
    </row>
    <row r="236" spans="1:12" ht="13.15" customHeight="1" x14ac:dyDescent="0.3">
      <c r="A236" s="71" t="s">
        <v>86</v>
      </c>
      <c r="B236" s="32">
        <v>21</v>
      </c>
      <c r="C236" s="84">
        <f t="shared" ref="C236" si="67">C11-SUM(C56,C101,C146,C191)</f>
        <v>0</v>
      </c>
      <c r="D236" s="84">
        <f t="shared" si="66"/>
        <v>0</v>
      </c>
      <c r="E236" s="84">
        <f t="shared" si="66"/>
        <v>0</v>
      </c>
      <c r="F236" s="84">
        <f t="shared" si="66"/>
        <v>0</v>
      </c>
      <c r="G236" s="84">
        <f t="shared" si="66"/>
        <v>0</v>
      </c>
      <c r="I236" s="299">
        <f t="shared" si="61"/>
        <v>0</v>
      </c>
      <c r="J236" s="299">
        <f t="shared" si="62"/>
        <v>0</v>
      </c>
      <c r="K236" s="299">
        <f t="shared" si="63"/>
        <v>0</v>
      </c>
      <c r="L236" s="299">
        <f t="shared" si="64"/>
        <v>0</v>
      </c>
    </row>
    <row r="237" spans="1:12" ht="13.15" customHeight="1" x14ac:dyDescent="0.3">
      <c r="A237" s="71" t="s">
        <v>87</v>
      </c>
      <c r="B237" s="32" t="s">
        <v>88</v>
      </c>
      <c r="C237" s="84">
        <f t="shared" ref="C237" si="68">C12-SUM(C57,C102,C147,C192)</f>
        <v>0</v>
      </c>
      <c r="D237" s="84">
        <f t="shared" si="66"/>
        <v>0</v>
      </c>
      <c r="E237" s="84">
        <f t="shared" si="66"/>
        <v>0</v>
      </c>
      <c r="F237" s="84">
        <f t="shared" si="66"/>
        <v>0</v>
      </c>
      <c r="G237" s="84">
        <f t="shared" si="66"/>
        <v>0</v>
      </c>
      <c r="I237" s="299">
        <f t="shared" si="61"/>
        <v>0</v>
      </c>
      <c r="J237" s="299">
        <f t="shared" si="62"/>
        <v>0</v>
      </c>
      <c r="K237" s="299">
        <f t="shared" si="63"/>
        <v>0</v>
      </c>
      <c r="L237" s="299">
        <f t="shared" si="64"/>
        <v>0</v>
      </c>
    </row>
    <row r="238" spans="1:12" x14ac:dyDescent="0.3">
      <c r="A238" s="71" t="s">
        <v>89</v>
      </c>
      <c r="B238" s="32">
        <v>28</v>
      </c>
      <c r="C238" s="84">
        <f t="shared" ref="C238" si="69">C13-SUM(C58,C103,C148,C193)</f>
        <v>0</v>
      </c>
      <c r="D238" s="84">
        <f t="shared" si="66"/>
        <v>0</v>
      </c>
      <c r="E238" s="84">
        <f t="shared" si="66"/>
        <v>0</v>
      </c>
      <c r="F238" s="84">
        <f t="shared" si="66"/>
        <v>0</v>
      </c>
      <c r="G238" s="84">
        <f t="shared" si="66"/>
        <v>0</v>
      </c>
      <c r="I238" s="299">
        <f t="shared" si="61"/>
        <v>0</v>
      </c>
      <c r="J238" s="299">
        <f t="shared" si="62"/>
        <v>0</v>
      </c>
      <c r="K238" s="299">
        <f t="shared" si="63"/>
        <v>0</v>
      </c>
      <c r="L238" s="299">
        <f t="shared" si="64"/>
        <v>0</v>
      </c>
    </row>
    <row r="239" spans="1:12" x14ac:dyDescent="0.3">
      <c r="A239" s="100" t="s">
        <v>90</v>
      </c>
      <c r="B239" s="31" t="s">
        <v>91</v>
      </c>
      <c r="C239" s="84">
        <f t="shared" ref="C239" si="70">C14-SUM(C59,C104,C149,C194)</f>
        <v>0</v>
      </c>
      <c r="D239" s="84">
        <f t="shared" si="66"/>
        <v>0</v>
      </c>
      <c r="E239" s="84">
        <f t="shared" si="66"/>
        <v>0</v>
      </c>
      <c r="F239" s="84">
        <f t="shared" si="66"/>
        <v>0</v>
      </c>
      <c r="G239" s="84">
        <f t="shared" si="66"/>
        <v>0</v>
      </c>
      <c r="I239" s="36">
        <f t="shared" si="61"/>
        <v>0</v>
      </c>
      <c r="J239" s="36">
        <f t="shared" si="62"/>
        <v>0</v>
      </c>
      <c r="K239" s="36">
        <f t="shared" si="63"/>
        <v>0</v>
      </c>
      <c r="L239" s="36">
        <f t="shared" si="64"/>
        <v>0</v>
      </c>
    </row>
    <row r="240" spans="1:12" x14ac:dyDescent="0.3">
      <c r="A240" s="71" t="s">
        <v>92</v>
      </c>
      <c r="B240" s="32">
        <v>29</v>
      </c>
      <c r="C240" s="84">
        <f t="shared" ref="C240" si="71">C15-SUM(C60,C105,C150,C195)</f>
        <v>0</v>
      </c>
      <c r="D240" s="84">
        <f t="shared" si="66"/>
        <v>0</v>
      </c>
      <c r="E240" s="84">
        <f t="shared" si="66"/>
        <v>0</v>
      </c>
      <c r="F240" s="84">
        <f t="shared" si="66"/>
        <v>0</v>
      </c>
      <c r="G240" s="84">
        <f t="shared" si="66"/>
        <v>0</v>
      </c>
      <c r="I240" s="299">
        <f t="shared" si="61"/>
        <v>0</v>
      </c>
      <c r="J240" s="299">
        <f t="shared" si="62"/>
        <v>0</v>
      </c>
      <c r="K240" s="299">
        <f t="shared" si="63"/>
        <v>0</v>
      </c>
      <c r="L240" s="299">
        <f t="shared" si="64"/>
        <v>0</v>
      </c>
    </row>
    <row r="241" spans="1:12" x14ac:dyDescent="0.3">
      <c r="A241" s="71" t="s">
        <v>93</v>
      </c>
      <c r="B241" s="32">
        <v>3</v>
      </c>
      <c r="C241" s="84">
        <f t="shared" ref="C241" si="72">C16-SUM(C61,C106,C151,C196)</f>
        <v>0</v>
      </c>
      <c r="D241" s="84">
        <f t="shared" si="66"/>
        <v>0</v>
      </c>
      <c r="E241" s="84">
        <f t="shared" si="66"/>
        <v>0</v>
      </c>
      <c r="F241" s="84">
        <f t="shared" si="66"/>
        <v>0</v>
      </c>
      <c r="G241" s="84">
        <f t="shared" si="66"/>
        <v>0</v>
      </c>
      <c r="I241" s="299">
        <f t="shared" si="61"/>
        <v>0</v>
      </c>
      <c r="J241" s="299">
        <f t="shared" si="62"/>
        <v>0</v>
      </c>
      <c r="K241" s="299">
        <f t="shared" si="63"/>
        <v>0</v>
      </c>
      <c r="L241" s="299">
        <f t="shared" si="64"/>
        <v>0</v>
      </c>
    </row>
    <row r="242" spans="1:12" x14ac:dyDescent="0.3">
      <c r="A242" s="71" t="s">
        <v>94</v>
      </c>
      <c r="B242" s="32" t="s">
        <v>95</v>
      </c>
      <c r="C242" s="84">
        <f t="shared" ref="C242" si="73">C17-SUM(C62,C107,C152,C197)</f>
        <v>0</v>
      </c>
      <c r="D242" s="84">
        <f t="shared" si="66"/>
        <v>0</v>
      </c>
      <c r="E242" s="84">
        <f t="shared" si="66"/>
        <v>0</v>
      </c>
      <c r="F242" s="84">
        <f t="shared" si="66"/>
        <v>0</v>
      </c>
      <c r="G242" s="84">
        <f t="shared" si="66"/>
        <v>0</v>
      </c>
      <c r="I242" s="299">
        <f t="shared" si="61"/>
        <v>0</v>
      </c>
      <c r="J242" s="299">
        <f t="shared" si="62"/>
        <v>0</v>
      </c>
      <c r="K242" s="299">
        <f t="shared" si="63"/>
        <v>0</v>
      </c>
      <c r="L242" s="299">
        <f t="shared" si="64"/>
        <v>0</v>
      </c>
    </row>
    <row r="243" spans="1:12" x14ac:dyDescent="0.3">
      <c r="A243" s="71" t="s">
        <v>649</v>
      </c>
      <c r="B243" s="32" t="s">
        <v>96</v>
      </c>
      <c r="C243" s="84">
        <f t="shared" ref="C243" si="74">C18-SUM(C63,C108,C153,C198)</f>
        <v>0</v>
      </c>
      <c r="D243" s="84">
        <f t="shared" si="66"/>
        <v>0</v>
      </c>
      <c r="E243" s="84">
        <f t="shared" si="66"/>
        <v>0</v>
      </c>
      <c r="F243" s="84">
        <f t="shared" si="66"/>
        <v>0</v>
      </c>
      <c r="G243" s="84">
        <f t="shared" si="66"/>
        <v>0</v>
      </c>
      <c r="I243" s="299">
        <f t="shared" si="61"/>
        <v>0</v>
      </c>
      <c r="J243" s="299">
        <f t="shared" si="62"/>
        <v>0</v>
      </c>
      <c r="K243" s="299">
        <f t="shared" si="63"/>
        <v>0</v>
      </c>
      <c r="L243" s="299">
        <f t="shared" si="64"/>
        <v>0</v>
      </c>
    </row>
    <row r="244" spans="1:12" x14ac:dyDescent="0.3">
      <c r="A244" s="71" t="s">
        <v>97</v>
      </c>
      <c r="B244" s="32" t="s">
        <v>98</v>
      </c>
      <c r="C244" s="84">
        <f t="shared" ref="C244" si="75">C19-SUM(C64,C109,C154,C199)</f>
        <v>0</v>
      </c>
      <c r="D244" s="84">
        <f t="shared" si="66"/>
        <v>0</v>
      </c>
      <c r="E244" s="84">
        <f t="shared" si="66"/>
        <v>0</v>
      </c>
      <c r="F244" s="84">
        <f t="shared" si="66"/>
        <v>0</v>
      </c>
      <c r="G244" s="84">
        <f t="shared" si="66"/>
        <v>0</v>
      </c>
      <c r="I244" s="299">
        <f t="shared" si="61"/>
        <v>0</v>
      </c>
      <c r="J244" s="299">
        <f t="shared" si="62"/>
        <v>0</v>
      </c>
      <c r="K244" s="299">
        <f t="shared" si="63"/>
        <v>0</v>
      </c>
      <c r="L244" s="299">
        <f t="shared" si="64"/>
        <v>0</v>
      </c>
    </row>
    <row r="245" spans="1:12" x14ac:dyDescent="0.3">
      <c r="A245" s="301" t="s">
        <v>99</v>
      </c>
      <c r="B245" s="31" t="s">
        <v>100</v>
      </c>
      <c r="C245" s="84">
        <f t="shared" ref="C245" si="76">C20-SUM(C65,C110,C155,C200)</f>
        <v>0</v>
      </c>
      <c r="D245" s="84">
        <f t="shared" si="66"/>
        <v>0</v>
      </c>
      <c r="E245" s="84">
        <f t="shared" si="66"/>
        <v>0</v>
      </c>
      <c r="F245" s="84">
        <f t="shared" si="66"/>
        <v>0</v>
      </c>
      <c r="G245" s="84">
        <f t="shared" si="66"/>
        <v>0</v>
      </c>
      <c r="I245" s="299">
        <f t="shared" si="61"/>
        <v>0</v>
      </c>
      <c r="J245" s="299">
        <f t="shared" si="62"/>
        <v>0</v>
      </c>
      <c r="K245" s="299">
        <f t="shared" si="63"/>
        <v>0</v>
      </c>
      <c r="L245" s="299">
        <f t="shared" si="64"/>
        <v>0</v>
      </c>
    </row>
    <row r="246" spans="1:12" x14ac:dyDescent="0.3">
      <c r="A246" s="62" t="s">
        <v>101</v>
      </c>
      <c r="B246" s="89" t="s">
        <v>102</v>
      </c>
      <c r="C246" s="12">
        <f>SUM(C234,C239)</f>
        <v>0</v>
      </c>
      <c r="D246" s="12">
        <f>SUM(D234,D239)</f>
        <v>0</v>
      </c>
      <c r="E246" s="12">
        <f>SUM(E234,E239)</f>
        <v>0</v>
      </c>
      <c r="F246" s="12">
        <f>SUM(F234,F239)</f>
        <v>0</v>
      </c>
      <c r="G246" s="12">
        <f>SUM(G234,G239)</f>
        <v>0</v>
      </c>
      <c r="I246" s="99">
        <f t="shared" si="61"/>
        <v>0</v>
      </c>
      <c r="J246" s="99">
        <f t="shared" si="62"/>
        <v>0</v>
      </c>
      <c r="K246" s="99">
        <f t="shared" si="63"/>
        <v>0</v>
      </c>
      <c r="L246" s="99">
        <f t="shared" si="64"/>
        <v>0</v>
      </c>
    </row>
    <row r="247" spans="1:12" x14ac:dyDescent="0.3">
      <c r="A247" s="7"/>
      <c r="C247" s="4"/>
      <c r="D247" s="4"/>
      <c r="E247" s="4"/>
      <c r="F247" s="4"/>
      <c r="G247" s="4"/>
      <c r="I247" s="4"/>
      <c r="J247" s="4"/>
      <c r="K247" s="4"/>
      <c r="L247" s="4"/>
    </row>
    <row r="248" spans="1:12" x14ac:dyDescent="0.3">
      <c r="A248" s="7"/>
      <c r="C248" s="4"/>
      <c r="D248" s="4"/>
      <c r="E248" s="4"/>
      <c r="F248" s="4"/>
      <c r="G248" s="4"/>
      <c r="I248" s="741" t="s">
        <v>668</v>
      </c>
      <c r="J248" s="742"/>
      <c r="K248" s="742"/>
      <c r="L248" s="743"/>
    </row>
    <row r="249" spans="1:12" ht="27" x14ac:dyDescent="0.3">
      <c r="A249" s="79" t="s">
        <v>103</v>
      </c>
      <c r="B249" s="79" t="s">
        <v>104</v>
      </c>
      <c r="C249" s="79" t="str">
        <f>C233</f>
        <v>REALITE 2021</v>
      </c>
      <c r="D249" s="79" t="str">
        <f t="shared" ref="D249:G249" si="77">D233</f>
        <v>REALITE 2022</v>
      </c>
      <c r="E249" s="79" t="str">
        <f t="shared" si="77"/>
        <v>REALITE 2023</v>
      </c>
      <c r="F249" s="79" t="str">
        <f t="shared" si="77"/>
        <v>REALITE 2024</v>
      </c>
      <c r="G249" s="79" t="str">
        <f t="shared" si="77"/>
        <v>REALITE 2025</v>
      </c>
      <c r="I249" s="79" t="str">
        <f>RIGHT(D249,4)&amp;" - "&amp;RIGHT(C249,4)</f>
        <v>2022 - 2021</v>
      </c>
      <c r="J249" s="79" t="str">
        <f>RIGHT(E249,4)&amp;" - "&amp;RIGHT(D249,4)</f>
        <v>2023 - 2022</v>
      </c>
      <c r="K249" s="79" t="str">
        <f>RIGHT(F249,4)&amp;" - "&amp;RIGHT(E249,4)</f>
        <v>2024 - 2023</v>
      </c>
      <c r="L249" s="79" t="str">
        <f>RIGHT(G249,4)&amp;" - "&amp;RIGHT(F249,4)</f>
        <v>2025 - 2024</v>
      </c>
    </row>
    <row r="250" spans="1:12" x14ac:dyDescent="0.3">
      <c r="A250" s="100" t="s">
        <v>105</v>
      </c>
      <c r="B250" s="31" t="s">
        <v>106</v>
      </c>
      <c r="C250" s="84">
        <f t="shared" ref="C250:G260" si="78">C25-SUM(C70,C115,C160,C205)</f>
        <v>0</v>
      </c>
      <c r="D250" s="84">
        <f t="shared" si="78"/>
        <v>0</v>
      </c>
      <c r="E250" s="84">
        <f t="shared" si="78"/>
        <v>0</v>
      </c>
      <c r="F250" s="84">
        <f t="shared" si="78"/>
        <v>0</v>
      </c>
      <c r="G250" s="84">
        <f t="shared" si="78"/>
        <v>0</v>
      </c>
      <c r="I250" s="36">
        <f t="shared" ref="I250:I273" si="79">IFERROR(IF(AND(ROUND(SUM(C250:C250),0)=0,ROUND(SUM(D250:D250),0)&gt;ROUND(SUM(C250:C250),0)),"INF",(ROUND(SUM(D250:D250),0)-ROUND(SUM(C250:C250),0))/ROUND(SUM(C250:C250),0)),0)</f>
        <v>0</v>
      </c>
      <c r="J250" s="36">
        <f t="shared" ref="J250:J273" si="80">IFERROR(IF(AND(ROUND(SUM(D250),0)=0,ROUND(SUM(E250:E250),0)&gt;ROUND(SUM(D250),0)),"INF",(ROUND(SUM(E250:E250),0)-ROUND(SUM(D250),0))/ROUND(SUM(D250),0)),0)</f>
        <v>0</v>
      </c>
      <c r="K250" s="36">
        <f t="shared" ref="K250:K273" si="81">IFERROR(IF(AND(ROUND(SUM(E250),0)=0,ROUND(SUM(F250:F250),0)&gt;ROUND(SUM(E250),0)),"INF",(ROUND(SUM(F250:F250),0)-ROUND(SUM(E250),0))/ROUND(SUM(E250),0)),0)</f>
        <v>0</v>
      </c>
      <c r="L250" s="36">
        <f t="shared" ref="L250:L273" si="82">IFERROR(IF(AND(ROUND(SUM(F250),0)=0,ROUND(SUM(G250:G250),0)&gt;ROUND(SUM(F250),0)),"INF",(ROUND(SUM(G250:G250),0)-ROUND(SUM(F250),0))/ROUND(SUM(F250),0)),0)</f>
        <v>0</v>
      </c>
    </row>
    <row r="251" spans="1:12" x14ac:dyDescent="0.3">
      <c r="A251" s="71" t="s">
        <v>107</v>
      </c>
      <c r="B251" s="32">
        <v>10</v>
      </c>
      <c r="C251" s="84">
        <f t="shared" si="78"/>
        <v>0</v>
      </c>
      <c r="D251" s="84">
        <f t="shared" si="78"/>
        <v>0</v>
      </c>
      <c r="E251" s="84">
        <f t="shared" si="78"/>
        <v>0</v>
      </c>
      <c r="F251" s="84">
        <f t="shared" si="78"/>
        <v>0</v>
      </c>
      <c r="G251" s="84">
        <f t="shared" si="78"/>
        <v>0</v>
      </c>
      <c r="I251" s="36">
        <f t="shared" si="79"/>
        <v>0</v>
      </c>
      <c r="J251" s="36">
        <f t="shared" si="80"/>
        <v>0</v>
      </c>
      <c r="K251" s="36">
        <f t="shared" si="81"/>
        <v>0</v>
      </c>
      <c r="L251" s="36">
        <f t="shared" si="82"/>
        <v>0</v>
      </c>
    </row>
    <row r="252" spans="1:12" x14ac:dyDescent="0.3">
      <c r="A252" s="71" t="s">
        <v>108</v>
      </c>
      <c r="B252" s="32">
        <v>11</v>
      </c>
      <c r="C252" s="84">
        <f t="shared" si="78"/>
        <v>0</v>
      </c>
      <c r="D252" s="84">
        <f t="shared" si="78"/>
        <v>0</v>
      </c>
      <c r="E252" s="84">
        <f t="shared" si="78"/>
        <v>0</v>
      </c>
      <c r="F252" s="84">
        <f t="shared" si="78"/>
        <v>0</v>
      </c>
      <c r="G252" s="84">
        <f t="shared" si="78"/>
        <v>0</v>
      </c>
      <c r="I252" s="36">
        <f t="shared" si="79"/>
        <v>0</v>
      </c>
      <c r="J252" s="36">
        <f t="shared" si="80"/>
        <v>0</v>
      </c>
      <c r="K252" s="36">
        <f t="shared" si="81"/>
        <v>0</v>
      </c>
      <c r="L252" s="36">
        <f t="shared" si="82"/>
        <v>0</v>
      </c>
    </row>
    <row r="253" spans="1:12" x14ac:dyDescent="0.3">
      <c r="A253" s="71" t="s">
        <v>109</v>
      </c>
      <c r="B253" s="32">
        <v>12</v>
      </c>
      <c r="C253" s="84">
        <f t="shared" si="78"/>
        <v>0</v>
      </c>
      <c r="D253" s="84">
        <f t="shared" si="78"/>
        <v>0</v>
      </c>
      <c r="E253" s="84">
        <f t="shared" si="78"/>
        <v>0</v>
      </c>
      <c r="F253" s="84">
        <f t="shared" si="78"/>
        <v>0</v>
      </c>
      <c r="G253" s="84">
        <f t="shared" si="78"/>
        <v>0</v>
      </c>
      <c r="I253" s="36">
        <f t="shared" si="79"/>
        <v>0</v>
      </c>
      <c r="J253" s="36">
        <f t="shared" si="80"/>
        <v>0</v>
      </c>
      <c r="K253" s="36">
        <f t="shared" si="81"/>
        <v>0</v>
      </c>
      <c r="L253" s="36">
        <f t="shared" si="82"/>
        <v>0</v>
      </c>
    </row>
    <row r="254" spans="1:12" x14ac:dyDescent="0.3">
      <c r="A254" s="71" t="s">
        <v>110</v>
      </c>
      <c r="B254" s="32">
        <v>13</v>
      </c>
      <c r="C254" s="84">
        <f t="shared" si="78"/>
        <v>0</v>
      </c>
      <c r="D254" s="84">
        <f t="shared" si="78"/>
        <v>0</v>
      </c>
      <c r="E254" s="84">
        <f t="shared" si="78"/>
        <v>0</v>
      </c>
      <c r="F254" s="84">
        <f t="shared" si="78"/>
        <v>0</v>
      </c>
      <c r="G254" s="84">
        <f t="shared" si="78"/>
        <v>0</v>
      </c>
      <c r="I254" s="36">
        <f t="shared" si="79"/>
        <v>0</v>
      </c>
      <c r="J254" s="36">
        <f t="shared" si="80"/>
        <v>0</v>
      </c>
      <c r="K254" s="36">
        <f t="shared" si="81"/>
        <v>0</v>
      </c>
      <c r="L254" s="36">
        <f t="shared" si="82"/>
        <v>0</v>
      </c>
    </row>
    <row r="255" spans="1:12" x14ac:dyDescent="0.3">
      <c r="A255" s="71" t="s">
        <v>111</v>
      </c>
      <c r="B255" s="32">
        <v>14</v>
      </c>
      <c r="C255" s="84">
        <f t="shared" si="78"/>
        <v>0</v>
      </c>
      <c r="D255" s="84">
        <f t="shared" si="78"/>
        <v>0</v>
      </c>
      <c r="E255" s="84">
        <f t="shared" si="78"/>
        <v>0</v>
      </c>
      <c r="F255" s="84">
        <f t="shared" si="78"/>
        <v>0</v>
      </c>
      <c r="G255" s="84">
        <f t="shared" si="78"/>
        <v>0</v>
      </c>
      <c r="I255" s="36">
        <f t="shared" si="79"/>
        <v>0</v>
      </c>
      <c r="J255" s="36">
        <f t="shared" si="80"/>
        <v>0</v>
      </c>
      <c r="K255" s="36">
        <f t="shared" si="81"/>
        <v>0</v>
      </c>
      <c r="L255" s="36">
        <f t="shared" si="82"/>
        <v>0</v>
      </c>
    </row>
    <row r="256" spans="1:12" x14ac:dyDescent="0.3">
      <c r="A256" s="71" t="s">
        <v>112</v>
      </c>
      <c r="B256" s="32">
        <v>15</v>
      </c>
      <c r="C256" s="84">
        <f t="shared" si="78"/>
        <v>0</v>
      </c>
      <c r="D256" s="84">
        <f t="shared" si="78"/>
        <v>0</v>
      </c>
      <c r="E256" s="84">
        <f t="shared" si="78"/>
        <v>0</v>
      </c>
      <c r="F256" s="84">
        <f t="shared" si="78"/>
        <v>0</v>
      </c>
      <c r="G256" s="84">
        <f t="shared" si="78"/>
        <v>0</v>
      </c>
      <c r="I256" s="36">
        <f t="shared" si="79"/>
        <v>0</v>
      </c>
      <c r="J256" s="36">
        <f t="shared" si="80"/>
        <v>0</v>
      </c>
      <c r="K256" s="36">
        <f t="shared" si="81"/>
        <v>0</v>
      </c>
      <c r="L256" s="36">
        <f t="shared" si="82"/>
        <v>0</v>
      </c>
    </row>
    <row r="257" spans="1:12" x14ac:dyDescent="0.3">
      <c r="A257" s="100" t="s">
        <v>113</v>
      </c>
      <c r="B257" s="31">
        <v>16</v>
      </c>
      <c r="C257" s="84">
        <f t="shared" si="78"/>
        <v>0</v>
      </c>
      <c r="D257" s="84">
        <f t="shared" si="78"/>
        <v>0</v>
      </c>
      <c r="E257" s="84">
        <f t="shared" si="78"/>
        <v>0</v>
      </c>
      <c r="F257" s="84">
        <f t="shared" si="78"/>
        <v>0</v>
      </c>
      <c r="G257" s="84">
        <f t="shared" si="78"/>
        <v>0</v>
      </c>
      <c r="I257" s="36">
        <f t="shared" si="79"/>
        <v>0</v>
      </c>
      <c r="J257" s="36">
        <f t="shared" si="80"/>
        <v>0</v>
      </c>
      <c r="K257" s="36">
        <f t="shared" si="81"/>
        <v>0</v>
      </c>
      <c r="L257" s="36">
        <f t="shared" si="82"/>
        <v>0</v>
      </c>
    </row>
    <row r="258" spans="1:12" x14ac:dyDescent="0.3">
      <c r="A258" s="71" t="s">
        <v>114</v>
      </c>
      <c r="B258" s="32">
        <v>16</v>
      </c>
      <c r="C258" s="84">
        <f t="shared" si="78"/>
        <v>0</v>
      </c>
      <c r="D258" s="84">
        <f t="shared" si="78"/>
        <v>0</v>
      </c>
      <c r="E258" s="84">
        <f t="shared" si="78"/>
        <v>0</v>
      </c>
      <c r="F258" s="84">
        <f t="shared" si="78"/>
        <v>0</v>
      </c>
      <c r="G258" s="84">
        <f t="shared" si="78"/>
        <v>0</v>
      </c>
      <c r="I258" s="36">
        <f t="shared" si="79"/>
        <v>0</v>
      </c>
      <c r="J258" s="36">
        <f t="shared" si="80"/>
        <v>0</v>
      </c>
      <c r="K258" s="36">
        <f t="shared" si="81"/>
        <v>0</v>
      </c>
      <c r="L258" s="36">
        <f t="shared" si="82"/>
        <v>0</v>
      </c>
    </row>
    <row r="259" spans="1:12" x14ac:dyDescent="0.3">
      <c r="A259" s="100" t="s">
        <v>115</v>
      </c>
      <c r="B259" s="31" t="s">
        <v>116</v>
      </c>
      <c r="C259" s="84">
        <f t="shared" si="78"/>
        <v>0</v>
      </c>
      <c r="D259" s="84">
        <f t="shared" si="78"/>
        <v>0</v>
      </c>
      <c r="E259" s="84">
        <f t="shared" si="78"/>
        <v>0</v>
      </c>
      <c r="F259" s="84">
        <f t="shared" si="78"/>
        <v>0</v>
      </c>
      <c r="G259" s="84">
        <f t="shared" si="78"/>
        <v>0</v>
      </c>
      <c r="I259" s="36">
        <f t="shared" si="79"/>
        <v>0</v>
      </c>
      <c r="J259" s="36">
        <f t="shared" si="80"/>
        <v>0</v>
      </c>
      <c r="K259" s="36">
        <f t="shared" si="81"/>
        <v>0</v>
      </c>
      <c r="L259" s="36">
        <f t="shared" si="82"/>
        <v>0</v>
      </c>
    </row>
    <row r="260" spans="1:12" x14ac:dyDescent="0.3">
      <c r="A260" s="100" t="s">
        <v>650</v>
      </c>
      <c r="B260" s="31">
        <v>17</v>
      </c>
      <c r="C260" s="84">
        <f t="shared" si="78"/>
        <v>0</v>
      </c>
      <c r="D260" s="84">
        <f t="shared" si="78"/>
        <v>0</v>
      </c>
      <c r="E260" s="84">
        <f t="shared" si="78"/>
        <v>0</v>
      </c>
      <c r="F260" s="84">
        <f t="shared" si="78"/>
        <v>0</v>
      </c>
      <c r="G260" s="84">
        <f t="shared" si="78"/>
        <v>0</v>
      </c>
      <c r="I260" s="36">
        <f t="shared" si="79"/>
        <v>0</v>
      </c>
      <c r="J260" s="36">
        <f t="shared" si="80"/>
        <v>0</v>
      </c>
      <c r="K260" s="36">
        <f t="shared" si="81"/>
        <v>0</v>
      </c>
      <c r="L260" s="36">
        <f t="shared" si="82"/>
        <v>0</v>
      </c>
    </row>
    <row r="261" spans="1:12" x14ac:dyDescent="0.3">
      <c r="A261" s="100" t="s">
        <v>117</v>
      </c>
      <c r="B261" s="31" t="s">
        <v>118</v>
      </c>
      <c r="C261" s="84">
        <f>SUM(C262:C263)</f>
        <v>0</v>
      </c>
      <c r="D261" s="84">
        <f>SUM(D262:D263)</f>
        <v>0</v>
      </c>
      <c r="E261" s="84">
        <f>SUM(E262:E263)</f>
        <v>0</v>
      </c>
      <c r="F261" s="84">
        <f>SUM(F262:F263)</f>
        <v>0</v>
      </c>
      <c r="G261" s="84">
        <f>SUM(G262:G263)</f>
        <v>0</v>
      </c>
      <c r="I261" s="36">
        <f t="shared" si="79"/>
        <v>0</v>
      </c>
      <c r="J261" s="36">
        <f t="shared" si="80"/>
        <v>0</v>
      </c>
      <c r="K261" s="36">
        <f t="shared" si="81"/>
        <v>0</v>
      </c>
      <c r="L261" s="36">
        <f t="shared" si="82"/>
        <v>0</v>
      </c>
    </row>
    <row r="262" spans="1:12" x14ac:dyDescent="0.3">
      <c r="A262" s="70" t="s">
        <v>119</v>
      </c>
      <c r="C262" s="84">
        <f t="shared" ref="C262:G272" si="83">C37-SUM(C82,C127,C172,C217)</f>
        <v>0</v>
      </c>
      <c r="D262" s="84">
        <f t="shared" si="83"/>
        <v>0</v>
      </c>
      <c r="E262" s="84">
        <f t="shared" si="83"/>
        <v>0</v>
      </c>
      <c r="F262" s="84">
        <f t="shared" si="83"/>
        <v>0</v>
      </c>
      <c r="G262" s="84">
        <f t="shared" si="83"/>
        <v>0</v>
      </c>
      <c r="I262" s="36">
        <f t="shared" si="79"/>
        <v>0</v>
      </c>
      <c r="J262" s="36">
        <f t="shared" si="80"/>
        <v>0</v>
      </c>
      <c r="K262" s="36">
        <f t="shared" si="81"/>
        <v>0</v>
      </c>
      <c r="L262" s="36">
        <f t="shared" si="82"/>
        <v>0</v>
      </c>
    </row>
    <row r="263" spans="1:12" x14ac:dyDescent="0.3">
      <c r="A263" s="70" t="s">
        <v>120</v>
      </c>
      <c r="C263" s="84">
        <f t="shared" si="83"/>
        <v>0</v>
      </c>
      <c r="D263" s="84">
        <f t="shared" si="83"/>
        <v>0</v>
      </c>
      <c r="E263" s="84">
        <f t="shared" si="83"/>
        <v>0</v>
      </c>
      <c r="F263" s="84">
        <f t="shared" si="83"/>
        <v>0</v>
      </c>
      <c r="G263" s="84">
        <f t="shared" si="83"/>
        <v>0</v>
      </c>
      <c r="I263" s="36">
        <f t="shared" si="79"/>
        <v>0</v>
      </c>
      <c r="J263" s="36">
        <f t="shared" si="80"/>
        <v>0</v>
      </c>
      <c r="K263" s="36">
        <f t="shared" si="81"/>
        <v>0</v>
      </c>
      <c r="L263" s="36">
        <f t="shared" si="82"/>
        <v>0</v>
      </c>
    </row>
    <row r="264" spans="1:12" x14ac:dyDescent="0.3">
      <c r="A264" s="70" t="s">
        <v>121</v>
      </c>
      <c r="B264" s="32" t="s">
        <v>122</v>
      </c>
      <c r="C264" s="84">
        <f t="shared" si="83"/>
        <v>0</v>
      </c>
      <c r="D264" s="84">
        <f t="shared" si="83"/>
        <v>0</v>
      </c>
      <c r="E264" s="84">
        <f t="shared" si="83"/>
        <v>0</v>
      </c>
      <c r="F264" s="84">
        <f t="shared" si="83"/>
        <v>0</v>
      </c>
      <c r="G264" s="84">
        <f t="shared" si="83"/>
        <v>0</v>
      </c>
      <c r="I264" s="36">
        <f t="shared" si="79"/>
        <v>0</v>
      </c>
      <c r="J264" s="36">
        <f t="shared" si="80"/>
        <v>0</v>
      </c>
      <c r="K264" s="36">
        <f t="shared" si="81"/>
        <v>0</v>
      </c>
      <c r="L264" s="36">
        <f t="shared" si="82"/>
        <v>0</v>
      </c>
    </row>
    <row r="265" spans="1:12" x14ac:dyDescent="0.3">
      <c r="A265" s="100" t="s">
        <v>123</v>
      </c>
      <c r="B265" s="31" t="s">
        <v>124</v>
      </c>
      <c r="C265" s="84">
        <f t="shared" si="83"/>
        <v>0</v>
      </c>
      <c r="D265" s="84">
        <f t="shared" si="83"/>
        <v>0</v>
      </c>
      <c r="E265" s="84">
        <f t="shared" si="83"/>
        <v>0</v>
      </c>
      <c r="F265" s="84">
        <f t="shared" si="83"/>
        <v>0</v>
      </c>
      <c r="G265" s="84">
        <f t="shared" si="83"/>
        <v>0</v>
      </c>
      <c r="I265" s="36">
        <f t="shared" si="79"/>
        <v>0</v>
      </c>
      <c r="J265" s="36">
        <f t="shared" si="80"/>
        <v>0</v>
      </c>
      <c r="K265" s="36">
        <f t="shared" si="81"/>
        <v>0</v>
      </c>
      <c r="L265" s="36">
        <f t="shared" si="82"/>
        <v>0</v>
      </c>
    </row>
    <row r="266" spans="1:12" x14ac:dyDescent="0.3">
      <c r="A266" s="70" t="s">
        <v>125</v>
      </c>
      <c r="B266" s="32">
        <v>42</v>
      </c>
      <c r="C266" s="84">
        <f t="shared" si="83"/>
        <v>0</v>
      </c>
      <c r="D266" s="84">
        <f t="shared" si="83"/>
        <v>0</v>
      </c>
      <c r="E266" s="84">
        <f t="shared" si="83"/>
        <v>0</v>
      </c>
      <c r="F266" s="84">
        <f t="shared" si="83"/>
        <v>0</v>
      </c>
      <c r="G266" s="84">
        <f t="shared" si="83"/>
        <v>0</v>
      </c>
      <c r="I266" s="36">
        <f t="shared" si="79"/>
        <v>0</v>
      </c>
      <c r="J266" s="36">
        <f t="shared" si="80"/>
        <v>0</v>
      </c>
      <c r="K266" s="36">
        <f t="shared" si="81"/>
        <v>0</v>
      </c>
      <c r="L266" s="36">
        <f t="shared" si="82"/>
        <v>0</v>
      </c>
    </row>
    <row r="267" spans="1:12" x14ac:dyDescent="0.3">
      <c r="A267" s="70" t="s">
        <v>126</v>
      </c>
      <c r="B267" s="32">
        <v>43</v>
      </c>
      <c r="C267" s="84">
        <f t="shared" si="83"/>
        <v>0</v>
      </c>
      <c r="D267" s="84">
        <f t="shared" si="83"/>
        <v>0</v>
      </c>
      <c r="E267" s="84">
        <f t="shared" si="83"/>
        <v>0</v>
      </c>
      <c r="F267" s="84">
        <f t="shared" si="83"/>
        <v>0</v>
      </c>
      <c r="G267" s="84">
        <f t="shared" si="83"/>
        <v>0</v>
      </c>
      <c r="I267" s="36">
        <f t="shared" si="79"/>
        <v>0</v>
      </c>
      <c r="J267" s="36">
        <f t="shared" si="80"/>
        <v>0</v>
      </c>
      <c r="K267" s="36">
        <f t="shared" si="81"/>
        <v>0</v>
      </c>
      <c r="L267" s="36">
        <f t="shared" si="82"/>
        <v>0</v>
      </c>
    </row>
    <row r="268" spans="1:12" x14ac:dyDescent="0.3">
      <c r="A268" s="70" t="s">
        <v>127</v>
      </c>
      <c r="B268" s="32">
        <v>44</v>
      </c>
      <c r="C268" s="84">
        <f t="shared" si="83"/>
        <v>0</v>
      </c>
      <c r="D268" s="84">
        <f t="shared" si="83"/>
        <v>0</v>
      </c>
      <c r="E268" s="84">
        <f t="shared" si="83"/>
        <v>0</v>
      </c>
      <c r="F268" s="84">
        <f t="shared" si="83"/>
        <v>0</v>
      </c>
      <c r="G268" s="84">
        <f t="shared" si="83"/>
        <v>0</v>
      </c>
      <c r="I268" s="36">
        <f t="shared" si="79"/>
        <v>0</v>
      </c>
      <c r="J268" s="36">
        <f t="shared" si="80"/>
        <v>0</v>
      </c>
      <c r="K268" s="36">
        <f t="shared" si="81"/>
        <v>0</v>
      </c>
      <c r="L268" s="36">
        <f t="shared" si="82"/>
        <v>0</v>
      </c>
    </row>
    <row r="269" spans="1:12" x14ac:dyDescent="0.3">
      <c r="A269" s="70" t="s">
        <v>128</v>
      </c>
      <c r="B269" s="32">
        <v>46</v>
      </c>
      <c r="C269" s="84">
        <f t="shared" si="83"/>
        <v>0</v>
      </c>
      <c r="D269" s="84">
        <f t="shared" si="83"/>
        <v>0</v>
      </c>
      <c r="E269" s="84">
        <f t="shared" si="83"/>
        <v>0</v>
      </c>
      <c r="F269" s="84">
        <f t="shared" si="83"/>
        <v>0</v>
      </c>
      <c r="G269" s="84">
        <f t="shared" si="83"/>
        <v>0</v>
      </c>
      <c r="I269" s="36">
        <f t="shared" si="79"/>
        <v>0</v>
      </c>
      <c r="J269" s="36">
        <f t="shared" si="80"/>
        <v>0</v>
      </c>
      <c r="K269" s="36">
        <f t="shared" si="81"/>
        <v>0</v>
      </c>
      <c r="L269" s="36">
        <f t="shared" si="82"/>
        <v>0</v>
      </c>
    </row>
    <row r="270" spans="1:12" x14ac:dyDescent="0.3">
      <c r="A270" s="70" t="s">
        <v>129</v>
      </c>
      <c r="B270" s="32">
        <v>45</v>
      </c>
      <c r="C270" s="84">
        <f t="shared" si="83"/>
        <v>0</v>
      </c>
      <c r="D270" s="84">
        <f t="shared" si="83"/>
        <v>0</v>
      </c>
      <c r="E270" s="84">
        <f t="shared" si="83"/>
        <v>0</v>
      </c>
      <c r="F270" s="84">
        <f t="shared" si="83"/>
        <v>0</v>
      </c>
      <c r="G270" s="84">
        <f t="shared" si="83"/>
        <v>0</v>
      </c>
      <c r="I270" s="36">
        <f t="shared" si="79"/>
        <v>0</v>
      </c>
      <c r="J270" s="36">
        <f t="shared" si="80"/>
        <v>0</v>
      </c>
      <c r="K270" s="36">
        <f t="shared" si="81"/>
        <v>0</v>
      </c>
      <c r="L270" s="36">
        <f t="shared" si="82"/>
        <v>0</v>
      </c>
    </row>
    <row r="271" spans="1:12" x14ac:dyDescent="0.3">
      <c r="A271" s="70" t="s">
        <v>130</v>
      </c>
      <c r="B271" s="32" t="s">
        <v>131</v>
      </c>
      <c r="C271" s="84">
        <f t="shared" si="83"/>
        <v>0</v>
      </c>
      <c r="D271" s="84">
        <f t="shared" si="83"/>
        <v>0</v>
      </c>
      <c r="E271" s="84">
        <f t="shared" si="83"/>
        <v>0</v>
      </c>
      <c r="F271" s="84">
        <f t="shared" si="83"/>
        <v>0</v>
      </c>
      <c r="G271" s="84">
        <f t="shared" si="83"/>
        <v>0</v>
      </c>
      <c r="I271" s="36">
        <f t="shared" si="79"/>
        <v>0</v>
      </c>
      <c r="J271" s="36">
        <f t="shared" si="80"/>
        <v>0</v>
      </c>
      <c r="K271" s="36">
        <f t="shared" si="81"/>
        <v>0</v>
      </c>
      <c r="L271" s="36">
        <f t="shared" si="82"/>
        <v>0</v>
      </c>
    </row>
    <row r="272" spans="1:12" x14ac:dyDescent="0.3">
      <c r="A272" s="301" t="s">
        <v>99</v>
      </c>
      <c r="B272" s="31" t="s">
        <v>132</v>
      </c>
      <c r="C272" s="84">
        <f t="shared" si="83"/>
        <v>0</v>
      </c>
      <c r="D272" s="84">
        <f t="shared" si="83"/>
        <v>0</v>
      </c>
      <c r="E272" s="84">
        <f t="shared" si="83"/>
        <v>0</v>
      </c>
      <c r="F272" s="84">
        <f t="shared" si="83"/>
        <v>0</v>
      </c>
      <c r="G272" s="84">
        <f t="shared" si="83"/>
        <v>0</v>
      </c>
      <c r="I272" s="36">
        <f t="shared" si="79"/>
        <v>0</v>
      </c>
      <c r="J272" s="36">
        <f t="shared" si="80"/>
        <v>0</v>
      </c>
      <c r="K272" s="36">
        <f t="shared" si="81"/>
        <v>0</v>
      </c>
      <c r="L272" s="36">
        <f t="shared" si="82"/>
        <v>0</v>
      </c>
    </row>
    <row r="273" spans="1:12" x14ac:dyDescent="0.3">
      <c r="A273" s="62" t="s">
        <v>133</v>
      </c>
      <c r="B273" s="89" t="s">
        <v>134</v>
      </c>
      <c r="C273" s="12">
        <f>SUM(C250,C257,C260,C265,C272)</f>
        <v>0</v>
      </c>
      <c r="D273" s="12">
        <f>SUM(D250,D257,D260,D265,D272)</f>
        <v>0</v>
      </c>
      <c r="E273" s="12">
        <f>SUM(E250,E257,E260,E265,E272)</f>
        <v>0</v>
      </c>
      <c r="F273" s="12">
        <f>SUM(F250,F257,F260,F265,F272)</f>
        <v>0</v>
      </c>
      <c r="G273" s="12">
        <f>SUM(G250,G257,G260,G265,G272)</f>
        <v>0</v>
      </c>
      <c r="I273" s="99">
        <f t="shared" si="79"/>
        <v>0</v>
      </c>
      <c r="J273" s="99">
        <f t="shared" si="80"/>
        <v>0</v>
      </c>
      <c r="K273" s="300">
        <f t="shared" si="81"/>
        <v>0</v>
      </c>
      <c r="L273" s="99">
        <f t="shared" si="82"/>
        <v>0</v>
      </c>
    </row>
  </sheetData>
  <mergeCells count="12">
    <mergeCell ref="I232:L232"/>
    <mergeCell ref="I248:L248"/>
    <mergeCell ref="I7:L7"/>
    <mergeCell ref="I23:L23"/>
    <mergeCell ref="I52:L52"/>
    <mergeCell ref="I68:L68"/>
    <mergeCell ref="I97:L97"/>
    <mergeCell ref="I113:L113"/>
    <mergeCell ref="I142:L142"/>
    <mergeCell ref="I158:L158"/>
    <mergeCell ref="I187:L187"/>
    <mergeCell ref="I203:L203"/>
  </mergeCells>
  <hyperlinks>
    <hyperlink ref="A1" location="TAB00!A1" display="Retour page de garde" xr:uid="{00000000-0004-0000-2400-000000000000}"/>
  </hyperlinks>
  <pageMargins left="0.7" right="0.7" top="0.75" bottom="0.75" header="0.3" footer="0.3"/>
  <pageSetup paperSize="9" scale="85" orientation="landscape" verticalDpi="300" r:id="rId1"/>
  <rowBreaks count="5" manualBreakCount="5">
    <brk id="48" max="11" man="1"/>
    <brk id="94" max="16383" man="1"/>
    <brk id="139" max="16383" man="1"/>
    <brk id="184" max="16383" man="1"/>
    <brk id="229" max="16383"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L58"/>
  <sheetViews>
    <sheetView zoomScaleNormal="100" workbookViewId="0">
      <selection activeCell="B6" sqref="B6:L6"/>
    </sheetView>
  </sheetViews>
  <sheetFormatPr baseColWidth="10" defaultColWidth="9.1640625" defaultRowHeight="13.5" x14ac:dyDescent="0.3"/>
  <cols>
    <col min="1" max="1" width="53.1640625" style="6" customWidth="1"/>
    <col min="2" max="2" width="16.6640625" style="32" customWidth="1"/>
    <col min="3" max="3" width="16.6640625" style="6" customWidth="1"/>
    <col min="4" max="4" width="16.6640625" style="7" customWidth="1"/>
    <col min="5" max="12" width="16.6640625" style="2" customWidth="1"/>
    <col min="13" max="13" width="21.5" style="2" customWidth="1"/>
    <col min="14" max="21" width="11.5" style="2"/>
    <col min="22" max="16384" width="9.1640625" style="2"/>
  </cols>
  <sheetData>
    <row r="1" spans="1:12" s="7" customFormat="1" ht="15" x14ac:dyDescent="0.3">
      <c r="A1" s="78" t="s">
        <v>33</v>
      </c>
    </row>
    <row r="3" spans="1:12" ht="22.15" customHeight="1" x14ac:dyDescent="0.35">
      <c r="A3" s="215" t="str">
        <f>TAB00!B103&amp;" : "&amp;TAB00!C103</f>
        <v>TAB10.1 : Détail des créances à un an au plus</v>
      </c>
      <c r="B3" s="216"/>
      <c r="C3" s="216"/>
      <c r="D3" s="216"/>
      <c r="E3" s="216"/>
      <c r="F3" s="217"/>
      <c r="G3" s="217"/>
      <c r="H3" s="217"/>
      <c r="I3" s="217"/>
      <c r="J3" s="217"/>
      <c r="K3" s="217"/>
      <c r="L3" s="217"/>
    </row>
    <row r="6" spans="1:12" x14ac:dyDescent="0.3">
      <c r="B6" s="43" t="s">
        <v>703</v>
      </c>
      <c r="C6" s="43" t="s">
        <v>704</v>
      </c>
      <c r="D6" s="43" t="s">
        <v>7</v>
      </c>
      <c r="E6" s="43" t="s">
        <v>705</v>
      </c>
      <c r="F6" s="43" t="s">
        <v>7</v>
      </c>
      <c r="G6" s="43" t="s">
        <v>706</v>
      </c>
      <c r="H6" s="43" t="s">
        <v>7</v>
      </c>
      <c r="I6" s="43" t="s">
        <v>707</v>
      </c>
      <c r="J6" s="43" t="s">
        <v>7</v>
      </c>
      <c r="K6" s="43" t="s">
        <v>1032</v>
      </c>
      <c r="L6" s="43" t="s">
        <v>7</v>
      </c>
    </row>
    <row r="7" spans="1:12" x14ac:dyDescent="0.3">
      <c r="A7" s="56" t="s">
        <v>171</v>
      </c>
      <c r="B7" s="22"/>
      <c r="C7" s="22"/>
      <c r="D7" s="4">
        <f>B7-C7</f>
        <v>0</v>
      </c>
      <c r="E7" s="22"/>
      <c r="F7" s="4">
        <f>C7-E7</f>
        <v>0</v>
      </c>
      <c r="G7" s="22"/>
      <c r="H7" s="4">
        <f>E7-G7</f>
        <v>0</v>
      </c>
      <c r="I7" s="22"/>
      <c r="J7" s="4">
        <f>G7-I7</f>
        <v>0</v>
      </c>
      <c r="K7" s="22"/>
      <c r="L7" s="4">
        <f>I7-K7</f>
        <v>0</v>
      </c>
    </row>
    <row r="8" spans="1:12" ht="27" x14ac:dyDescent="0.3">
      <c r="A8" s="56" t="s">
        <v>172</v>
      </c>
      <c r="B8" s="22"/>
      <c r="C8" s="22"/>
      <c r="D8" s="4">
        <f>B8-C8</f>
        <v>0</v>
      </c>
      <c r="E8" s="22"/>
      <c r="F8" s="4">
        <f>C8-E8</f>
        <v>0</v>
      </c>
      <c r="G8" s="22"/>
      <c r="H8" s="4">
        <f>E8-G8</f>
        <v>0</v>
      </c>
      <c r="I8" s="22"/>
      <c r="J8" s="4">
        <f>G8-I8</f>
        <v>0</v>
      </c>
      <c r="K8" s="22"/>
      <c r="L8" s="4">
        <f>I8-K8</f>
        <v>0</v>
      </c>
    </row>
    <row r="9" spans="1:12" x14ac:dyDescent="0.3">
      <c r="A9" s="56" t="s">
        <v>173</v>
      </c>
      <c r="B9" s="22"/>
      <c r="C9" s="22"/>
      <c r="D9" s="4">
        <f t="shared" ref="D9:D19" si="0">B9-C9</f>
        <v>0</v>
      </c>
      <c r="E9" s="22"/>
      <c r="F9" s="4">
        <f t="shared" ref="F9:F19" si="1">C9-E9</f>
        <v>0</v>
      </c>
      <c r="G9" s="22"/>
      <c r="H9" s="4">
        <f t="shared" ref="H9:H19" si="2">E9-G9</f>
        <v>0</v>
      </c>
      <c r="I9" s="22"/>
      <c r="J9" s="4">
        <f t="shared" ref="J9:J19" si="3">G9-I9</f>
        <v>0</v>
      </c>
      <c r="K9" s="22"/>
      <c r="L9" s="4">
        <f t="shared" ref="L9:L15" si="4">I9-K9</f>
        <v>0</v>
      </c>
    </row>
    <row r="10" spans="1:12" x14ac:dyDescent="0.3">
      <c r="A10" s="56" t="s">
        <v>174</v>
      </c>
      <c r="B10" s="22"/>
      <c r="C10" s="22"/>
      <c r="D10" s="4">
        <f t="shared" si="0"/>
        <v>0</v>
      </c>
      <c r="E10" s="22"/>
      <c r="F10" s="4">
        <f t="shared" si="1"/>
        <v>0</v>
      </c>
      <c r="G10" s="22"/>
      <c r="H10" s="4">
        <f t="shared" si="2"/>
        <v>0</v>
      </c>
      <c r="I10" s="22"/>
      <c r="J10" s="4">
        <f t="shared" si="3"/>
        <v>0</v>
      </c>
      <c r="K10" s="22"/>
      <c r="L10" s="4">
        <f t="shared" si="4"/>
        <v>0</v>
      </c>
    </row>
    <row r="11" spans="1:12" ht="27" x14ac:dyDescent="0.3">
      <c r="A11" s="56" t="s">
        <v>175</v>
      </c>
      <c r="B11" s="22"/>
      <c r="C11" s="22"/>
      <c r="D11" s="4">
        <f t="shared" si="0"/>
        <v>0</v>
      </c>
      <c r="E11" s="22"/>
      <c r="F11" s="4">
        <f t="shared" si="1"/>
        <v>0</v>
      </c>
      <c r="G11" s="22"/>
      <c r="H11" s="4">
        <f t="shared" si="2"/>
        <v>0</v>
      </c>
      <c r="I11" s="22"/>
      <c r="J11" s="4">
        <f t="shared" si="3"/>
        <v>0</v>
      </c>
      <c r="K11" s="22"/>
      <c r="L11" s="4">
        <f t="shared" si="4"/>
        <v>0</v>
      </c>
    </row>
    <row r="12" spans="1:12" ht="27" x14ac:dyDescent="0.3">
      <c r="A12" s="56" t="s">
        <v>176</v>
      </c>
      <c r="B12" s="22"/>
      <c r="C12" s="22"/>
      <c r="D12" s="4">
        <f t="shared" si="0"/>
        <v>0</v>
      </c>
      <c r="E12" s="22"/>
      <c r="F12" s="4">
        <f t="shared" si="1"/>
        <v>0</v>
      </c>
      <c r="G12" s="22"/>
      <c r="H12" s="4">
        <f t="shared" si="2"/>
        <v>0</v>
      </c>
      <c r="I12" s="22"/>
      <c r="J12" s="4">
        <f t="shared" si="3"/>
        <v>0</v>
      </c>
      <c r="K12" s="22"/>
      <c r="L12" s="4">
        <f t="shared" si="4"/>
        <v>0</v>
      </c>
    </row>
    <row r="13" spans="1:12" x14ac:dyDescent="0.3">
      <c r="A13" s="56" t="s">
        <v>177</v>
      </c>
      <c r="B13" s="22"/>
      <c r="C13" s="22"/>
      <c r="D13" s="4">
        <f t="shared" si="0"/>
        <v>0</v>
      </c>
      <c r="E13" s="22"/>
      <c r="F13" s="4">
        <f t="shared" si="1"/>
        <v>0</v>
      </c>
      <c r="G13" s="22"/>
      <c r="H13" s="4">
        <f t="shared" si="2"/>
        <v>0</v>
      </c>
      <c r="I13" s="22"/>
      <c r="J13" s="4">
        <f t="shared" si="3"/>
        <v>0</v>
      </c>
      <c r="K13" s="22"/>
      <c r="L13" s="4">
        <f t="shared" si="4"/>
        <v>0</v>
      </c>
    </row>
    <row r="14" spans="1:12" ht="27" x14ac:dyDescent="0.3">
      <c r="A14" s="56" t="s">
        <v>178</v>
      </c>
      <c r="B14" s="22"/>
      <c r="C14" s="22"/>
      <c r="D14" s="4">
        <f t="shared" si="0"/>
        <v>0</v>
      </c>
      <c r="E14" s="22"/>
      <c r="F14" s="4">
        <f t="shared" si="1"/>
        <v>0</v>
      </c>
      <c r="G14" s="22"/>
      <c r="H14" s="4">
        <f t="shared" si="2"/>
        <v>0</v>
      </c>
      <c r="I14" s="22"/>
      <c r="J14" s="4">
        <f t="shared" si="3"/>
        <v>0</v>
      </c>
      <c r="K14" s="22"/>
      <c r="L14" s="4">
        <f t="shared" si="4"/>
        <v>0</v>
      </c>
    </row>
    <row r="15" spans="1:12" x14ac:dyDescent="0.3">
      <c r="A15" s="56" t="s">
        <v>179</v>
      </c>
      <c r="B15" s="22"/>
      <c r="C15" s="22"/>
      <c r="D15" s="4">
        <f t="shared" si="0"/>
        <v>0</v>
      </c>
      <c r="E15" s="22"/>
      <c r="F15" s="4">
        <f t="shared" si="1"/>
        <v>0</v>
      </c>
      <c r="G15" s="22"/>
      <c r="H15" s="4">
        <f t="shared" si="2"/>
        <v>0</v>
      </c>
      <c r="I15" s="22"/>
      <c r="J15" s="4">
        <f t="shared" si="3"/>
        <v>0</v>
      </c>
      <c r="K15" s="22"/>
      <c r="L15" s="4">
        <f t="shared" si="4"/>
        <v>0</v>
      </c>
    </row>
    <row r="16" spans="1:12" x14ac:dyDescent="0.3">
      <c r="A16" s="57" t="s">
        <v>180</v>
      </c>
      <c r="B16" s="38">
        <f>SUM(B7:B15)</f>
        <v>0</v>
      </c>
      <c r="C16" s="5">
        <f t="shared" ref="C16:J16" si="5">SUM(C7:C15)</f>
        <v>0</v>
      </c>
      <c r="D16" s="4">
        <f t="shared" si="5"/>
        <v>0</v>
      </c>
      <c r="E16" s="34">
        <f t="shared" si="5"/>
        <v>0</v>
      </c>
      <c r="F16" s="4">
        <f t="shared" si="5"/>
        <v>0</v>
      </c>
      <c r="G16" s="34">
        <f t="shared" si="5"/>
        <v>0</v>
      </c>
      <c r="H16" s="4">
        <f t="shared" si="5"/>
        <v>0</v>
      </c>
      <c r="I16" s="34">
        <f t="shared" si="5"/>
        <v>0</v>
      </c>
      <c r="J16" s="4">
        <f t="shared" si="5"/>
        <v>0</v>
      </c>
      <c r="K16" s="34">
        <f t="shared" ref="K16:L16" si="6">SUM(K7:K15)</f>
        <v>0</v>
      </c>
      <c r="L16" s="4">
        <f t="shared" si="6"/>
        <v>0</v>
      </c>
    </row>
    <row r="17" spans="1:12" x14ac:dyDescent="0.3">
      <c r="A17" s="56" t="s">
        <v>181</v>
      </c>
      <c r="B17" s="22"/>
      <c r="C17" s="22"/>
      <c r="D17" s="4">
        <f t="shared" si="0"/>
        <v>0</v>
      </c>
      <c r="E17" s="22"/>
      <c r="F17" s="4">
        <f t="shared" si="1"/>
        <v>0</v>
      </c>
      <c r="G17" s="22"/>
      <c r="H17" s="4">
        <f t="shared" si="2"/>
        <v>0</v>
      </c>
      <c r="I17" s="22"/>
      <c r="J17" s="4">
        <f t="shared" si="3"/>
        <v>0</v>
      </c>
      <c r="K17" s="22"/>
      <c r="L17" s="4">
        <f t="shared" ref="L17:L19" si="7">I17-K17</f>
        <v>0</v>
      </c>
    </row>
    <row r="18" spans="1:12" x14ac:dyDescent="0.3">
      <c r="A18" s="56" t="s">
        <v>182</v>
      </c>
      <c r="B18" s="22"/>
      <c r="C18" s="22"/>
      <c r="D18" s="4">
        <f t="shared" si="0"/>
        <v>0</v>
      </c>
      <c r="E18" s="22"/>
      <c r="F18" s="4">
        <f t="shared" si="1"/>
        <v>0</v>
      </c>
      <c r="G18" s="22"/>
      <c r="H18" s="4">
        <f t="shared" si="2"/>
        <v>0</v>
      </c>
      <c r="I18" s="22"/>
      <c r="J18" s="4">
        <f t="shared" si="3"/>
        <v>0</v>
      </c>
      <c r="K18" s="22"/>
      <c r="L18" s="4">
        <f t="shared" si="7"/>
        <v>0</v>
      </c>
    </row>
    <row r="19" spans="1:12" x14ac:dyDescent="0.3">
      <c r="A19" s="56" t="s">
        <v>183</v>
      </c>
      <c r="B19" s="22"/>
      <c r="C19" s="22"/>
      <c r="D19" s="4">
        <f t="shared" si="0"/>
        <v>0</v>
      </c>
      <c r="E19" s="22"/>
      <c r="F19" s="4">
        <f t="shared" si="1"/>
        <v>0</v>
      </c>
      <c r="G19" s="22"/>
      <c r="H19" s="4">
        <f t="shared" si="2"/>
        <v>0</v>
      </c>
      <c r="I19" s="22"/>
      <c r="J19" s="4">
        <f t="shared" si="3"/>
        <v>0</v>
      </c>
      <c r="K19" s="22"/>
      <c r="L19" s="4">
        <f t="shared" si="7"/>
        <v>0</v>
      </c>
    </row>
    <row r="20" spans="1:12" x14ac:dyDescent="0.3">
      <c r="A20" s="57" t="s">
        <v>184</v>
      </c>
      <c r="B20" s="38">
        <f>SUM(B17:B19)</f>
        <v>0</v>
      </c>
      <c r="C20" s="5">
        <f t="shared" ref="C20:J20" si="8">SUM(C17:C19)</f>
        <v>0</v>
      </c>
      <c r="D20" s="4">
        <f t="shared" si="8"/>
        <v>0</v>
      </c>
      <c r="E20" s="34">
        <f t="shared" si="8"/>
        <v>0</v>
      </c>
      <c r="F20" s="4">
        <f t="shared" si="8"/>
        <v>0</v>
      </c>
      <c r="G20" s="34">
        <f t="shared" si="8"/>
        <v>0</v>
      </c>
      <c r="H20" s="4">
        <f t="shared" si="8"/>
        <v>0</v>
      </c>
      <c r="I20" s="34">
        <f t="shared" si="8"/>
        <v>0</v>
      </c>
      <c r="J20" s="4">
        <f t="shared" si="8"/>
        <v>0</v>
      </c>
      <c r="K20" s="34">
        <f t="shared" ref="K20:L20" si="9">SUM(K17:K19)</f>
        <v>0</v>
      </c>
      <c r="L20" s="4">
        <f t="shared" si="9"/>
        <v>0</v>
      </c>
    </row>
    <row r="21" spans="1:12" x14ac:dyDescent="0.3">
      <c r="A21" s="38"/>
      <c r="B21" s="38"/>
      <c r="C21" s="5"/>
      <c r="D21" s="4"/>
      <c r="E21" s="84"/>
      <c r="F21" s="84"/>
      <c r="G21" s="84"/>
      <c r="H21" s="84"/>
      <c r="I21" s="84"/>
      <c r="J21" s="84"/>
      <c r="K21" s="84"/>
      <c r="L21" s="84"/>
    </row>
    <row r="22" spans="1:12" x14ac:dyDescent="0.3">
      <c r="A22" s="62" t="s">
        <v>185</v>
      </c>
      <c r="B22" s="59">
        <f>SUM(B20,B16)</f>
        <v>0</v>
      </c>
      <c r="C22" s="308">
        <f t="shared" ref="C22:J22" si="10">SUM(C20,C16)</f>
        <v>0</v>
      </c>
      <c r="D22" s="61">
        <f t="shared" si="10"/>
        <v>0</v>
      </c>
      <c r="E22" s="309">
        <f t="shared" si="10"/>
        <v>0</v>
      </c>
      <c r="F22" s="61">
        <f t="shared" si="10"/>
        <v>0</v>
      </c>
      <c r="G22" s="309">
        <f t="shared" si="10"/>
        <v>0</v>
      </c>
      <c r="H22" s="61">
        <f t="shared" si="10"/>
        <v>0</v>
      </c>
      <c r="I22" s="309">
        <f t="shared" si="10"/>
        <v>0</v>
      </c>
      <c r="J22" s="61">
        <f t="shared" si="10"/>
        <v>0</v>
      </c>
      <c r="K22" s="309">
        <f t="shared" ref="K22:L22" si="11">SUM(K20,K16)</f>
        <v>0</v>
      </c>
      <c r="L22" s="61">
        <f t="shared" si="11"/>
        <v>0</v>
      </c>
    </row>
    <row r="24" spans="1:12" s="44" customFormat="1" x14ac:dyDescent="0.3">
      <c r="A24" s="6"/>
      <c r="B24" s="32"/>
      <c r="C24" s="6"/>
      <c r="D24" s="7"/>
    </row>
    <row r="25" spans="1:12" s="44" customFormat="1" x14ac:dyDescent="0.3">
      <c r="A25" s="6"/>
      <c r="B25" s="32"/>
      <c r="C25" s="6"/>
      <c r="D25" s="7"/>
    </row>
    <row r="26" spans="1:12" s="44" customFormat="1" x14ac:dyDescent="0.3">
      <c r="A26" s="6"/>
      <c r="B26" s="32"/>
      <c r="C26" s="6"/>
      <c r="D26" s="7"/>
    </row>
    <row r="27" spans="1:12" s="44" customFormat="1" x14ac:dyDescent="0.3">
      <c r="A27" s="6"/>
      <c r="B27" s="32"/>
      <c r="C27" s="6"/>
      <c r="D27" s="7"/>
    </row>
    <row r="28" spans="1:12" s="44" customFormat="1" x14ac:dyDescent="0.3">
      <c r="A28" s="6"/>
      <c r="B28" s="32"/>
      <c r="C28" s="6"/>
      <c r="D28" s="7"/>
    </row>
    <row r="29" spans="1:12" s="44" customFormat="1" x14ac:dyDescent="0.3">
      <c r="A29" s="6"/>
      <c r="B29" s="32"/>
      <c r="C29" s="6"/>
      <c r="D29" s="7"/>
    </row>
    <row r="30" spans="1:12" s="44" customFormat="1" x14ac:dyDescent="0.3">
      <c r="A30" s="6"/>
      <c r="B30" s="32"/>
      <c r="C30" s="6"/>
      <c r="D30" s="7"/>
    </row>
    <row r="31" spans="1:12" s="44" customFormat="1" x14ac:dyDescent="0.3">
      <c r="A31" s="6"/>
      <c r="B31" s="32"/>
      <c r="C31" s="6"/>
      <c r="D31" s="7"/>
    </row>
    <row r="32" spans="1:12" s="44" customFormat="1" x14ac:dyDescent="0.3">
      <c r="A32" s="6"/>
      <c r="B32" s="32"/>
      <c r="C32" s="6"/>
      <c r="D32" s="7"/>
    </row>
    <row r="33" spans="1:4" s="44" customFormat="1" x14ac:dyDescent="0.3">
      <c r="A33" s="6"/>
      <c r="B33" s="32"/>
      <c r="C33" s="6"/>
      <c r="D33" s="7"/>
    </row>
    <row r="34" spans="1:4" s="44" customFormat="1" x14ac:dyDescent="0.3">
      <c r="A34" s="6"/>
      <c r="B34" s="32"/>
      <c r="C34" s="6"/>
      <c r="D34" s="7"/>
    </row>
    <row r="35" spans="1:4" s="44" customFormat="1" x14ac:dyDescent="0.3">
      <c r="A35" s="6"/>
      <c r="B35" s="32"/>
      <c r="C35" s="6"/>
      <c r="D35" s="7"/>
    </row>
    <row r="36" spans="1:4" s="44" customFormat="1" x14ac:dyDescent="0.3">
      <c r="A36" s="6"/>
      <c r="B36" s="32"/>
      <c r="C36" s="6"/>
      <c r="D36" s="7"/>
    </row>
    <row r="37" spans="1:4" s="44" customFormat="1" x14ac:dyDescent="0.3">
      <c r="A37" s="6"/>
      <c r="B37" s="32"/>
      <c r="C37" s="6"/>
      <c r="D37" s="7"/>
    </row>
    <row r="38" spans="1:4" s="44" customFormat="1" x14ac:dyDescent="0.3">
      <c r="A38" s="6"/>
      <c r="B38" s="32"/>
      <c r="C38" s="6"/>
      <c r="D38" s="7"/>
    </row>
    <row r="39" spans="1:4" s="44" customFormat="1" x14ac:dyDescent="0.3">
      <c r="A39" s="6"/>
      <c r="B39" s="32"/>
      <c r="C39" s="6"/>
      <c r="D39" s="7"/>
    </row>
    <row r="40" spans="1:4" s="44" customFormat="1" x14ac:dyDescent="0.3">
      <c r="A40" s="6"/>
      <c r="B40" s="32"/>
      <c r="C40" s="6"/>
      <c r="D40" s="7"/>
    </row>
    <row r="41" spans="1:4" s="44" customFormat="1" x14ac:dyDescent="0.3">
      <c r="A41" s="6"/>
      <c r="B41" s="32"/>
      <c r="C41" s="6"/>
      <c r="D41" s="7"/>
    </row>
    <row r="42" spans="1:4" s="44" customFormat="1" x14ac:dyDescent="0.3">
      <c r="A42" s="6"/>
      <c r="B42" s="32"/>
      <c r="C42" s="6"/>
      <c r="D42" s="7"/>
    </row>
    <row r="43" spans="1:4" s="44" customFormat="1" x14ac:dyDescent="0.3">
      <c r="A43" s="6"/>
      <c r="B43" s="32"/>
      <c r="C43" s="6"/>
      <c r="D43" s="7"/>
    </row>
    <row r="44" spans="1:4" s="44" customFormat="1" x14ac:dyDescent="0.3">
      <c r="A44" s="6"/>
      <c r="B44" s="32"/>
      <c r="C44" s="6"/>
      <c r="D44" s="7"/>
    </row>
    <row r="45" spans="1:4" s="44" customFormat="1" x14ac:dyDescent="0.3">
      <c r="A45" s="6"/>
      <c r="B45" s="32"/>
      <c r="C45" s="6"/>
      <c r="D45" s="7"/>
    </row>
    <row r="46" spans="1:4" s="44" customFormat="1" x14ac:dyDescent="0.3">
      <c r="A46" s="6"/>
      <c r="B46" s="32"/>
      <c r="C46" s="6"/>
      <c r="D46" s="7"/>
    </row>
    <row r="47" spans="1:4" s="44" customFormat="1" x14ac:dyDescent="0.3">
      <c r="A47" s="6"/>
      <c r="B47" s="32"/>
      <c r="C47" s="6"/>
      <c r="D47" s="7"/>
    </row>
    <row r="48" spans="1:4" s="44" customFormat="1" x14ac:dyDescent="0.3">
      <c r="A48" s="6"/>
      <c r="B48" s="32"/>
      <c r="C48" s="6"/>
      <c r="D48" s="7"/>
    </row>
    <row r="49" spans="1:4" s="44" customFormat="1" x14ac:dyDescent="0.3">
      <c r="A49" s="6"/>
      <c r="B49" s="32"/>
      <c r="C49" s="6"/>
      <c r="D49" s="7"/>
    </row>
    <row r="50" spans="1:4" s="44" customFormat="1" x14ac:dyDescent="0.3">
      <c r="A50" s="6"/>
      <c r="B50" s="32"/>
      <c r="C50" s="6"/>
      <c r="D50" s="7"/>
    </row>
    <row r="51" spans="1:4" s="44" customFormat="1" x14ac:dyDescent="0.3">
      <c r="A51" s="6"/>
      <c r="B51" s="32"/>
      <c r="C51" s="6"/>
      <c r="D51" s="7"/>
    </row>
    <row r="52" spans="1:4" s="44" customFormat="1" x14ac:dyDescent="0.3">
      <c r="A52" s="6"/>
      <c r="B52" s="32"/>
      <c r="C52" s="6"/>
      <c r="D52" s="7"/>
    </row>
    <row r="53" spans="1:4" s="44" customFormat="1" x14ac:dyDescent="0.3">
      <c r="A53" s="6"/>
      <c r="B53" s="32"/>
      <c r="C53" s="6"/>
      <c r="D53" s="7"/>
    </row>
    <row r="54" spans="1:4" s="44" customFormat="1" x14ac:dyDescent="0.3">
      <c r="A54" s="6"/>
      <c r="B54" s="32"/>
      <c r="C54" s="6"/>
      <c r="D54" s="7"/>
    </row>
    <row r="55" spans="1:4" s="44" customFormat="1" x14ac:dyDescent="0.3">
      <c r="A55" s="6"/>
      <c r="B55" s="32"/>
      <c r="C55" s="6"/>
      <c r="D55" s="7"/>
    </row>
    <row r="56" spans="1:4" s="44" customFormat="1" x14ac:dyDescent="0.3">
      <c r="A56" s="6"/>
      <c r="B56" s="32"/>
      <c r="C56" s="6"/>
      <c r="D56" s="7"/>
    </row>
    <row r="57" spans="1:4" s="44" customFormat="1" x14ac:dyDescent="0.3">
      <c r="A57" s="6"/>
      <c r="B57" s="32"/>
      <c r="C57" s="6"/>
      <c r="D57" s="7"/>
    </row>
    <row r="58" spans="1:4" s="44" customFormat="1" x14ac:dyDescent="0.3">
      <c r="A58" s="6"/>
      <c r="B58" s="32"/>
      <c r="C58" s="6"/>
      <c r="D58" s="7"/>
    </row>
  </sheetData>
  <hyperlinks>
    <hyperlink ref="A1" location="TAB00!A1" display="Retour page de garde" xr:uid="{00000000-0004-0000-2500-000000000000}"/>
  </hyperlinks>
  <pageMargins left="0.7" right="0.7" top="0.75" bottom="0.75" header="0.3" footer="0.3"/>
  <pageSetup paperSize="9" scale="74" orientation="landscape" verticalDpi="300" r:id="rId1"/>
  <ignoredErrors>
    <ignoredError sqref="F16 H16 J16 D16" formula="1"/>
  </ignoredErrors>
  <extLst>
    <ext xmlns:x14="http://schemas.microsoft.com/office/spreadsheetml/2009/9/main" uri="{78C0D931-6437-407d-A8EE-F0AAD7539E65}">
      <x14:conditionalFormattings>
        <x14:conditionalFormatting xmlns:xm="http://schemas.microsoft.com/office/excel/2006/main">
          <x14:cfRule type="expression" priority="8" id="{0FDAB879-C3A4-45C8-B100-B23502D55D65}">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E1:J5 E7:J1048576</xm:sqref>
        </x14:conditionalFormatting>
        <x14:conditionalFormatting xmlns:xm="http://schemas.microsoft.com/office/excel/2006/main">
          <x14:cfRule type="expression" priority="7" id="{E369BE6C-8572-44D8-ABF9-BA2B4064062D}">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G1:J5 G7:J1048576</xm:sqref>
        </x14:conditionalFormatting>
        <x14:conditionalFormatting xmlns:xm="http://schemas.microsoft.com/office/excel/2006/main">
          <x14:cfRule type="expression" priority="6" id="{4318C657-1F69-4C5F-A4B4-7D1FB0B9CE41}">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I1:J5 I7:J1048576</xm:sqref>
        </x14:conditionalFormatting>
        <x14:conditionalFormatting xmlns:xm="http://schemas.microsoft.com/office/excel/2006/main">
          <x14:cfRule type="expression" priority="3" id="{CF9AB4D6-1776-400E-B99C-1009ACD93767}">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K1:L5 K7:L1048576</xm:sqref>
        </x14:conditionalFormatting>
        <x14:conditionalFormatting xmlns:xm="http://schemas.microsoft.com/office/excel/2006/main">
          <x14:cfRule type="expression" priority="2" id="{FC550463-8854-486C-815F-248D95F5B6D5}">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K1:L5 K7:L1048576</xm:sqref>
        </x14:conditionalFormatting>
        <x14:conditionalFormatting xmlns:xm="http://schemas.microsoft.com/office/excel/2006/main">
          <x14:cfRule type="expression" priority="1" id="{9B40B492-AA31-4675-BEB8-21F23EBECA62}">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K1:L5 K7:L1048576</xm:sqref>
        </x14:conditionalFormatting>
      </x14:conditionalFormattings>
    </ext>
  </extLs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L62"/>
  <sheetViews>
    <sheetView zoomScaleNormal="100" workbookViewId="0">
      <selection activeCell="B6" sqref="B6:L6"/>
    </sheetView>
  </sheetViews>
  <sheetFormatPr baseColWidth="10" defaultColWidth="9.1640625" defaultRowHeight="13.5" x14ac:dyDescent="0.3"/>
  <cols>
    <col min="1" max="1" width="46.83203125" style="6" customWidth="1"/>
    <col min="2" max="2" width="16.6640625" style="32" customWidth="1"/>
    <col min="3" max="3" width="16.6640625" style="6" customWidth="1"/>
    <col min="4" max="4" width="16.6640625" style="7" customWidth="1"/>
    <col min="5" max="13" width="16.6640625" style="2" customWidth="1"/>
    <col min="14" max="16384" width="9.1640625" style="2"/>
  </cols>
  <sheetData>
    <row r="1" spans="1:12" s="7" customFormat="1" ht="15" x14ac:dyDescent="0.3">
      <c r="A1" s="78" t="s">
        <v>33</v>
      </c>
    </row>
    <row r="3" spans="1:12" ht="22.15" customHeight="1" x14ac:dyDescent="0.35">
      <c r="A3" s="215" t="str">
        <f>TAB00!B104&amp;" : "&amp;TAB00!C104</f>
        <v xml:space="preserve">TAB10.2 : Détail des comptes de régularisation </v>
      </c>
      <c r="B3" s="54"/>
      <c r="C3" s="54"/>
      <c r="D3" s="54"/>
      <c r="E3" s="54"/>
      <c r="F3" s="53"/>
      <c r="G3" s="53"/>
      <c r="H3" s="53"/>
      <c r="I3" s="53"/>
      <c r="J3" s="53"/>
      <c r="K3" s="53"/>
      <c r="L3" s="53"/>
    </row>
    <row r="6" spans="1:12" x14ac:dyDescent="0.3">
      <c r="B6" s="43" t="s">
        <v>703</v>
      </c>
      <c r="C6" s="43" t="s">
        <v>704</v>
      </c>
      <c r="D6" s="43" t="s">
        <v>7</v>
      </c>
      <c r="E6" s="43" t="s">
        <v>705</v>
      </c>
      <c r="F6" s="43" t="s">
        <v>7</v>
      </c>
      <c r="G6" s="43" t="s">
        <v>706</v>
      </c>
      <c r="H6" s="43" t="s">
        <v>7</v>
      </c>
      <c r="I6" s="43" t="s">
        <v>707</v>
      </c>
      <c r="J6" s="43" t="s">
        <v>7</v>
      </c>
      <c r="K6" s="43" t="s">
        <v>1032</v>
      </c>
      <c r="L6" s="43" t="s">
        <v>7</v>
      </c>
    </row>
    <row r="7" spans="1:12" x14ac:dyDescent="0.3">
      <c r="A7" s="56" t="s">
        <v>187</v>
      </c>
      <c r="B7" s="22"/>
      <c r="C7" s="22"/>
      <c r="D7" s="4">
        <f t="shared" ref="D7:D13" si="0">B7-C7</f>
        <v>0</v>
      </c>
      <c r="E7" s="22"/>
      <c r="F7" s="4">
        <f t="shared" ref="F7:F13" si="1">C7-E7</f>
        <v>0</v>
      </c>
      <c r="G7" s="22"/>
      <c r="H7" s="4">
        <f t="shared" ref="H7:H13" si="2">E7-G7</f>
        <v>0</v>
      </c>
      <c r="I7" s="22"/>
      <c r="J7" s="4">
        <f>G7-I7</f>
        <v>0</v>
      </c>
      <c r="K7" s="22"/>
      <c r="L7" s="4">
        <f>I7-K7</f>
        <v>0</v>
      </c>
    </row>
    <row r="8" spans="1:12" x14ac:dyDescent="0.3">
      <c r="A8" s="56" t="s">
        <v>188</v>
      </c>
      <c r="B8" s="22"/>
      <c r="C8" s="22"/>
      <c r="D8" s="4">
        <f t="shared" si="0"/>
        <v>0</v>
      </c>
      <c r="E8" s="22"/>
      <c r="F8" s="4">
        <f t="shared" si="1"/>
        <v>0</v>
      </c>
      <c r="G8" s="22"/>
      <c r="H8" s="4">
        <f t="shared" si="2"/>
        <v>0</v>
      </c>
      <c r="I8" s="22"/>
      <c r="J8" s="4">
        <f>G8-I8</f>
        <v>0</v>
      </c>
      <c r="K8" s="22"/>
      <c r="L8" s="4">
        <f t="shared" ref="L8:L16" si="3">I8-K8</f>
        <v>0</v>
      </c>
    </row>
    <row r="9" spans="1:12" x14ac:dyDescent="0.3">
      <c r="A9" s="56" t="s">
        <v>189</v>
      </c>
      <c r="B9" s="22"/>
      <c r="C9" s="22"/>
      <c r="D9" s="4">
        <f t="shared" si="0"/>
        <v>0</v>
      </c>
      <c r="E9" s="22"/>
      <c r="F9" s="4">
        <f t="shared" si="1"/>
        <v>0</v>
      </c>
      <c r="G9" s="22"/>
      <c r="H9" s="4">
        <f t="shared" si="2"/>
        <v>0</v>
      </c>
      <c r="I9" s="22"/>
      <c r="J9" s="4">
        <f t="shared" ref="J9:J13" si="4">G9-I9</f>
        <v>0</v>
      </c>
      <c r="K9" s="22"/>
      <c r="L9" s="4">
        <f t="shared" si="3"/>
        <v>0</v>
      </c>
    </row>
    <row r="10" spans="1:12" x14ac:dyDescent="0.3">
      <c r="A10" s="56" t="s">
        <v>190</v>
      </c>
      <c r="B10" s="22"/>
      <c r="C10" s="22"/>
      <c r="D10" s="4">
        <f t="shared" si="0"/>
        <v>0</v>
      </c>
      <c r="E10" s="22"/>
      <c r="F10" s="4">
        <f t="shared" si="1"/>
        <v>0</v>
      </c>
      <c r="G10" s="22"/>
      <c r="H10" s="4">
        <f t="shared" si="2"/>
        <v>0</v>
      </c>
      <c r="I10" s="22"/>
      <c r="J10" s="4">
        <f t="shared" si="4"/>
        <v>0</v>
      </c>
      <c r="K10" s="22"/>
      <c r="L10" s="4">
        <f t="shared" si="3"/>
        <v>0</v>
      </c>
    </row>
    <row r="11" spans="1:12" x14ac:dyDescent="0.3">
      <c r="A11" s="56" t="s">
        <v>191</v>
      </c>
      <c r="B11" s="22"/>
      <c r="C11" s="22"/>
      <c r="D11" s="4">
        <f t="shared" si="0"/>
        <v>0</v>
      </c>
      <c r="E11" s="22"/>
      <c r="F11" s="4">
        <f t="shared" si="1"/>
        <v>0</v>
      </c>
      <c r="G11" s="22"/>
      <c r="H11" s="4">
        <f t="shared" si="2"/>
        <v>0</v>
      </c>
      <c r="I11" s="22"/>
      <c r="J11" s="4">
        <f t="shared" si="4"/>
        <v>0</v>
      </c>
      <c r="K11" s="22"/>
      <c r="L11" s="4">
        <f t="shared" si="3"/>
        <v>0</v>
      </c>
    </row>
    <row r="12" spans="1:12" x14ac:dyDescent="0.3">
      <c r="A12" s="56" t="s">
        <v>192</v>
      </c>
      <c r="B12" s="22"/>
      <c r="C12" s="22"/>
      <c r="D12" s="4">
        <f t="shared" si="0"/>
        <v>0</v>
      </c>
      <c r="E12" s="22"/>
      <c r="F12" s="4">
        <f t="shared" si="1"/>
        <v>0</v>
      </c>
      <c r="G12" s="22"/>
      <c r="H12" s="4">
        <f t="shared" si="2"/>
        <v>0</v>
      </c>
      <c r="I12" s="22"/>
      <c r="J12" s="4">
        <f t="shared" si="4"/>
        <v>0</v>
      </c>
      <c r="K12" s="22"/>
      <c r="L12" s="4">
        <f t="shared" si="3"/>
        <v>0</v>
      </c>
    </row>
    <row r="13" spans="1:12" x14ac:dyDescent="0.3">
      <c r="A13" s="56" t="s">
        <v>193</v>
      </c>
      <c r="B13" s="22"/>
      <c r="C13" s="22"/>
      <c r="D13" s="4">
        <f t="shared" si="0"/>
        <v>0</v>
      </c>
      <c r="E13" s="22"/>
      <c r="F13" s="4">
        <f t="shared" si="1"/>
        <v>0</v>
      </c>
      <c r="G13" s="22"/>
      <c r="H13" s="4">
        <f t="shared" si="2"/>
        <v>0</v>
      </c>
      <c r="I13" s="22"/>
      <c r="J13" s="4">
        <f t="shared" si="4"/>
        <v>0</v>
      </c>
      <c r="K13" s="22"/>
      <c r="L13" s="4">
        <f t="shared" si="3"/>
        <v>0</v>
      </c>
    </row>
    <row r="14" spans="1:12" x14ac:dyDescent="0.3">
      <c r="A14" s="56" t="s">
        <v>194</v>
      </c>
      <c r="B14" s="22"/>
      <c r="C14" s="22"/>
      <c r="D14" s="4">
        <f t="shared" ref="D14:D24" si="5">B14-C14</f>
        <v>0</v>
      </c>
      <c r="E14" s="22"/>
      <c r="F14" s="4">
        <f t="shared" ref="F14:F24" si="6">C14-E14</f>
        <v>0</v>
      </c>
      <c r="G14" s="22"/>
      <c r="H14" s="4">
        <f t="shared" ref="H14:H24" si="7">E14-G14</f>
        <v>0</v>
      </c>
      <c r="I14" s="22"/>
      <c r="J14" s="4">
        <f t="shared" ref="J14:J24" si="8">G14-I14</f>
        <v>0</v>
      </c>
      <c r="K14" s="22"/>
      <c r="L14" s="4">
        <f t="shared" si="3"/>
        <v>0</v>
      </c>
    </row>
    <row r="15" spans="1:12" x14ac:dyDescent="0.3">
      <c r="A15" s="56" t="s">
        <v>195</v>
      </c>
      <c r="B15" s="22"/>
      <c r="C15" s="22"/>
      <c r="D15" s="4">
        <f t="shared" si="5"/>
        <v>0</v>
      </c>
      <c r="E15" s="22"/>
      <c r="F15" s="4">
        <f t="shared" si="6"/>
        <v>0</v>
      </c>
      <c r="G15" s="22"/>
      <c r="H15" s="4">
        <f t="shared" si="7"/>
        <v>0</v>
      </c>
      <c r="I15" s="22"/>
      <c r="J15" s="4">
        <f t="shared" si="8"/>
        <v>0</v>
      </c>
      <c r="K15" s="22"/>
      <c r="L15" s="4">
        <f t="shared" si="3"/>
        <v>0</v>
      </c>
    </row>
    <row r="16" spans="1:12" x14ac:dyDescent="0.3">
      <c r="A16" s="56" t="s">
        <v>196</v>
      </c>
      <c r="B16" s="22"/>
      <c r="C16" s="22"/>
      <c r="D16" s="4">
        <f t="shared" si="5"/>
        <v>0</v>
      </c>
      <c r="E16" s="22"/>
      <c r="F16" s="4">
        <f t="shared" si="6"/>
        <v>0</v>
      </c>
      <c r="G16" s="22"/>
      <c r="H16" s="4">
        <f t="shared" si="7"/>
        <v>0</v>
      </c>
      <c r="I16" s="22"/>
      <c r="J16" s="4">
        <f t="shared" si="8"/>
        <v>0</v>
      </c>
      <c r="K16" s="22"/>
      <c r="L16" s="4">
        <f t="shared" si="3"/>
        <v>0</v>
      </c>
    </row>
    <row r="17" spans="1:12" x14ac:dyDescent="0.3">
      <c r="A17" s="1" t="s">
        <v>691</v>
      </c>
      <c r="B17" s="22"/>
      <c r="C17" s="22"/>
      <c r="D17" s="4">
        <f t="shared" si="5"/>
        <v>0</v>
      </c>
      <c r="E17" s="22"/>
      <c r="F17" s="4"/>
      <c r="G17" s="22"/>
      <c r="H17" s="4"/>
      <c r="I17" s="22"/>
      <c r="J17" s="4"/>
      <c r="K17" s="22"/>
      <c r="L17" s="4"/>
    </row>
    <row r="18" spans="1:12" x14ac:dyDescent="0.3">
      <c r="A18" s="1" t="s">
        <v>699</v>
      </c>
      <c r="B18" s="22"/>
      <c r="C18" s="22"/>
      <c r="D18" s="4">
        <f t="shared" si="5"/>
        <v>0</v>
      </c>
      <c r="E18" s="22"/>
      <c r="F18" s="4"/>
      <c r="G18" s="22"/>
      <c r="H18" s="4"/>
      <c r="I18" s="22"/>
      <c r="J18" s="4"/>
      <c r="K18" s="22"/>
      <c r="L18" s="4"/>
    </row>
    <row r="19" spans="1:12" x14ac:dyDescent="0.3">
      <c r="A19" s="56" t="s">
        <v>197</v>
      </c>
      <c r="B19" s="22"/>
      <c r="C19" s="22"/>
      <c r="D19" s="4">
        <f t="shared" si="5"/>
        <v>0</v>
      </c>
      <c r="E19" s="22"/>
      <c r="F19" s="4">
        <f t="shared" si="6"/>
        <v>0</v>
      </c>
      <c r="G19" s="22"/>
      <c r="H19" s="4">
        <f t="shared" si="7"/>
        <v>0</v>
      </c>
      <c r="I19" s="22"/>
      <c r="J19" s="4">
        <f t="shared" si="8"/>
        <v>0</v>
      </c>
      <c r="K19" s="22"/>
      <c r="L19" s="4">
        <f t="shared" ref="L19:L24" si="9">I19-K19</f>
        <v>0</v>
      </c>
    </row>
    <row r="20" spans="1:12" x14ac:dyDescent="0.3">
      <c r="A20" s="63" t="s">
        <v>29</v>
      </c>
      <c r="B20" s="22"/>
      <c r="C20" s="22"/>
      <c r="D20" s="4">
        <f t="shared" si="5"/>
        <v>0</v>
      </c>
      <c r="E20" s="22"/>
      <c r="F20" s="4">
        <f t="shared" si="6"/>
        <v>0</v>
      </c>
      <c r="G20" s="22"/>
      <c r="H20" s="4">
        <f t="shared" si="7"/>
        <v>0</v>
      </c>
      <c r="I20" s="22"/>
      <c r="J20" s="4">
        <f t="shared" si="8"/>
        <v>0</v>
      </c>
      <c r="K20" s="22"/>
      <c r="L20" s="4">
        <f t="shared" si="9"/>
        <v>0</v>
      </c>
    </row>
    <row r="21" spans="1:12" x14ac:dyDescent="0.3">
      <c r="A21" s="63" t="s">
        <v>62</v>
      </c>
      <c r="B21" s="22"/>
      <c r="C21" s="22"/>
      <c r="D21" s="4">
        <f t="shared" si="5"/>
        <v>0</v>
      </c>
      <c r="E21" s="22"/>
      <c r="F21" s="4">
        <f t="shared" si="6"/>
        <v>0</v>
      </c>
      <c r="G21" s="22"/>
      <c r="H21" s="4">
        <f t="shared" si="7"/>
        <v>0</v>
      </c>
      <c r="I21" s="22"/>
      <c r="J21" s="4">
        <f t="shared" si="8"/>
        <v>0</v>
      </c>
      <c r="K21" s="22"/>
      <c r="L21" s="4">
        <f t="shared" si="9"/>
        <v>0</v>
      </c>
    </row>
    <row r="22" spans="1:12" x14ac:dyDescent="0.3">
      <c r="A22" s="63" t="s">
        <v>63</v>
      </c>
      <c r="B22" s="22"/>
      <c r="C22" s="22"/>
      <c r="D22" s="4">
        <f t="shared" si="5"/>
        <v>0</v>
      </c>
      <c r="E22" s="22"/>
      <c r="F22" s="4">
        <f t="shared" si="6"/>
        <v>0</v>
      </c>
      <c r="G22" s="22"/>
      <c r="H22" s="4">
        <f t="shared" si="7"/>
        <v>0</v>
      </c>
      <c r="I22" s="22"/>
      <c r="J22" s="4">
        <f t="shared" si="8"/>
        <v>0</v>
      </c>
      <c r="K22" s="22"/>
      <c r="L22" s="4">
        <f t="shared" si="9"/>
        <v>0</v>
      </c>
    </row>
    <row r="23" spans="1:12" x14ac:dyDescent="0.3">
      <c r="A23" s="63" t="s">
        <v>64</v>
      </c>
      <c r="B23" s="22"/>
      <c r="C23" s="22"/>
      <c r="D23" s="4">
        <f t="shared" si="5"/>
        <v>0</v>
      </c>
      <c r="E23" s="22"/>
      <c r="F23" s="4">
        <f t="shared" si="6"/>
        <v>0</v>
      </c>
      <c r="G23" s="22"/>
      <c r="H23" s="4">
        <f t="shared" si="7"/>
        <v>0</v>
      </c>
      <c r="I23" s="22"/>
      <c r="J23" s="4">
        <f t="shared" si="8"/>
        <v>0</v>
      </c>
      <c r="K23" s="22"/>
      <c r="L23" s="4">
        <f t="shared" si="9"/>
        <v>0</v>
      </c>
    </row>
    <row r="24" spans="1:12" x14ac:dyDescent="0.3">
      <c r="A24" s="63" t="s">
        <v>65</v>
      </c>
      <c r="B24" s="22"/>
      <c r="C24" s="22"/>
      <c r="D24" s="4">
        <f t="shared" si="5"/>
        <v>0</v>
      </c>
      <c r="E24" s="22"/>
      <c r="F24" s="4">
        <f t="shared" si="6"/>
        <v>0</v>
      </c>
      <c r="G24" s="22"/>
      <c r="H24" s="4">
        <f t="shared" si="7"/>
        <v>0</v>
      </c>
      <c r="I24" s="22"/>
      <c r="J24" s="4">
        <f t="shared" si="8"/>
        <v>0</v>
      </c>
      <c r="K24" s="22"/>
      <c r="L24" s="4">
        <f t="shared" si="9"/>
        <v>0</v>
      </c>
    </row>
    <row r="25" spans="1:12" x14ac:dyDescent="0.3">
      <c r="A25" s="57" t="s">
        <v>198</v>
      </c>
      <c r="B25" s="38">
        <f>SUM(B7:B24)</f>
        <v>0</v>
      </c>
      <c r="C25" s="39">
        <f t="shared" ref="C25:J25" si="10">SUM(C7:C24)</f>
        <v>0</v>
      </c>
      <c r="D25" s="38">
        <f t="shared" si="10"/>
        <v>0</v>
      </c>
      <c r="E25" s="48">
        <f t="shared" si="10"/>
        <v>0</v>
      </c>
      <c r="F25" s="48">
        <f t="shared" si="10"/>
        <v>0</v>
      </c>
      <c r="G25" s="48">
        <f t="shared" si="10"/>
        <v>0</v>
      </c>
      <c r="H25" s="48">
        <f t="shared" si="10"/>
        <v>0</v>
      </c>
      <c r="I25" s="48">
        <f t="shared" si="10"/>
        <v>0</v>
      </c>
      <c r="J25" s="48">
        <f t="shared" si="10"/>
        <v>0</v>
      </c>
      <c r="K25" s="48">
        <f t="shared" ref="K25:L25" si="11">SUM(K7:K24)</f>
        <v>0</v>
      </c>
      <c r="L25" s="48">
        <f t="shared" si="11"/>
        <v>0</v>
      </c>
    </row>
    <row r="26" spans="1:12" x14ac:dyDescent="0.3">
      <c r="A26" s="56" t="s">
        <v>187</v>
      </c>
      <c r="B26" s="22"/>
      <c r="C26" s="22"/>
      <c r="D26" s="4">
        <f>B26-C26</f>
        <v>0</v>
      </c>
      <c r="E26" s="22"/>
      <c r="F26" s="4">
        <f>C26-E26</f>
        <v>0</v>
      </c>
      <c r="G26" s="22"/>
      <c r="H26" s="4">
        <f>E26-G26</f>
        <v>0</v>
      </c>
      <c r="I26" s="22"/>
      <c r="J26" s="4">
        <f>G26-I26</f>
        <v>0</v>
      </c>
      <c r="K26" s="22"/>
      <c r="L26" s="4">
        <f>I26-K26</f>
        <v>0</v>
      </c>
    </row>
    <row r="27" spans="1:12" x14ac:dyDescent="0.3">
      <c r="A27" s="56" t="s">
        <v>188</v>
      </c>
      <c r="B27" s="22"/>
      <c r="C27" s="22"/>
      <c r="D27" s="4">
        <f>B27-C27</f>
        <v>0</v>
      </c>
      <c r="E27" s="22"/>
      <c r="F27" s="4">
        <f>C27-E27</f>
        <v>0</v>
      </c>
      <c r="G27" s="22"/>
      <c r="H27" s="4">
        <f>E27-G27</f>
        <v>0</v>
      </c>
      <c r="I27" s="22"/>
      <c r="J27" s="4">
        <f>G27-I27</f>
        <v>0</v>
      </c>
      <c r="K27" s="22"/>
      <c r="L27" s="4">
        <f>I27-K27</f>
        <v>0</v>
      </c>
    </row>
    <row r="28" spans="1:12" x14ac:dyDescent="0.3">
      <c r="A28" s="56" t="s">
        <v>189</v>
      </c>
      <c r="B28" s="22"/>
      <c r="C28" s="22"/>
      <c r="D28" s="4">
        <f t="shared" ref="D28:D43" si="12">B28-C28</f>
        <v>0</v>
      </c>
      <c r="E28" s="22"/>
      <c r="F28" s="4">
        <f t="shared" ref="F28:F43" si="13">C28-E28</f>
        <v>0</v>
      </c>
      <c r="G28" s="22"/>
      <c r="H28" s="4">
        <f t="shared" ref="H28:H43" si="14">E28-G28</f>
        <v>0</v>
      </c>
      <c r="I28" s="22"/>
      <c r="J28" s="4">
        <f t="shared" ref="J28:J43" si="15">G28-I28</f>
        <v>0</v>
      </c>
      <c r="K28" s="22"/>
      <c r="L28" s="4">
        <f t="shared" ref="L28:L35" si="16">I28-K28</f>
        <v>0</v>
      </c>
    </row>
    <row r="29" spans="1:12" x14ac:dyDescent="0.3">
      <c r="A29" s="56" t="s">
        <v>190</v>
      </c>
      <c r="B29" s="22"/>
      <c r="C29" s="22"/>
      <c r="D29" s="4">
        <f t="shared" si="12"/>
        <v>0</v>
      </c>
      <c r="E29" s="22"/>
      <c r="F29" s="4">
        <f t="shared" si="13"/>
        <v>0</v>
      </c>
      <c r="G29" s="22"/>
      <c r="H29" s="4">
        <f t="shared" si="14"/>
        <v>0</v>
      </c>
      <c r="I29" s="22"/>
      <c r="J29" s="4">
        <f t="shared" si="15"/>
        <v>0</v>
      </c>
      <c r="K29" s="22"/>
      <c r="L29" s="4">
        <f t="shared" si="16"/>
        <v>0</v>
      </c>
    </row>
    <row r="30" spans="1:12" x14ac:dyDescent="0.3">
      <c r="A30" s="56" t="s">
        <v>191</v>
      </c>
      <c r="B30" s="22"/>
      <c r="C30" s="22"/>
      <c r="D30" s="4">
        <f t="shared" si="12"/>
        <v>0</v>
      </c>
      <c r="E30" s="22"/>
      <c r="F30" s="4">
        <f t="shared" si="13"/>
        <v>0</v>
      </c>
      <c r="G30" s="22"/>
      <c r="H30" s="4">
        <f t="shared" si="14"/>
        <v>0</v>
      </c>
      <c r="I30" s="22"/>
      <c r="J30" s="4">
        <f t="shared" si="15"/>
        <v>0</v>
      </c>
      <c r="K30" s="22"/>
      <c r="L30" s="4">
        <f t="shared" si="16"/>
        <v>0</v>
      </c>
    </row>
    <row r="31" spans="1:12" x14ac:dyDescent="0.3">
      <c r="A31" s="56" t="s">
        <v>192</v>
      </c>
      <c r="B31" s="22"/>
      <c r="C31" s="22"/>
      <c r="D31" s="4">
        <f t="shared" si="12"/>
        <v>0</v>
      </c>
      <c r="E31" s="22"/>
      <c r="F31" s="4">
        <f t="shared" si="13"/>
        <v>0</v>
      </c>
      <c r="G31" s="22"/>
      <c r="H31" s="4">
        <f t="shared" si="14"/>
        <v>0</v>
      </c>
      <c r="I31" s="22"/>
      <c r="J31" s="4">
        <f t="shared" si="15"/>
        <v>0</v>
      </c>
      <c r="K31" s="22"/>
      <c r="L31" s="4">
        <f t="shared" si="16"/>
        <v>0</v>
      </c>
    </row>
    <row r="32" spans="1:12" x14ac:dyDescent="0.3">
      <c r="A32" s="56" t="s">
        <v>193</v>
      </c>
      <c r="B32" s="22"/>
      <c r="C32" s="22"/>
      <c r="D32" s="4">
        <f t="shared" si="12"/>
        <v>0</v>
      </c>
      <c r="E32" s="22"/>
      <c r="F32" s="4">
        <f t="shared" si="13"/>
        <v>0</v>
      </c>
      <c r="G32" s="22"/>
      <c r="H32" s="4">
        <f t="shared" si="14"/>
        <v>0</v>
      </c>
      <c r="I32" s="22"/>
      <c r="J32" s="4">
        <f t="shared" si="15"/>
        <v>0</v>
      </c>
      <c r="K32" s="22"/>
      <c r="L32" s="4">
        <f t="shared" si="16"/>
        <v>0</v>
      </c>
    </row>
    <row r="33" spans="1:12" x14ac:dyDescent="0.3">
      <c r="A33" s="56" t="s">
        <v>194</v>
      </c>
      <c r="B33" s="22"/>
      <c r="C33" s="22"/>
      <c r="D33" s="4">
        <f t="shared" si="12"/>
        <v>0</v>
      </c>
      <c r="E33" s="22"/>
      <c r="F33" s="4">
        <f t="shared" si="13"/>
        <v>0</v>
      </c>
      <c r="G33" s="22"/>
      <c r="H33" s="4">
        <f t="shared" si="14"/>
        <v>0</v>
      </c>
      <c r="I33" s="22"/>
      <c r="J33" s="4">
        <f t="shared" si="15"/>
        <v>0</v>
      </c>
      <c r="K33" s="22"/>
      <c r="L33" s="4">
        <f t="shared" si="16"/>
        <v>0</v>
      </c>
    </row>
    <row r="34" spans="1:12" x14ac:dyDescent="0.3">
      <c r="A34" s="56" t="s">
        <v>195</v>
      </c>
      <c r="B34" s="22"/>
      <c r="C34" s="22"/>
      <c r="D34" s="4">
        <f t="shared" si="12"/>
        <v>0</v>
      </c>
      <c r="E34" s="22"/>
      <c r="F34" s="4">
        <f t="shared" si="13"/>
        <v>0</v>
      </c>
      <c r="G34" s="22"/>
      <c r="H34" s="4">
        <f t="shared" si="14"/>
        <v>0</v>
      </c>
      <c r="I34" s="22"/>
      <c r="J34" s="4">
        <f t="shared" si="15"/>
        <v>0</v>
      </c>
      <c r="K34" s="22"/>
      <c r="L34" s="4">
        <f t="shared" si="16"/>
        <v>0</v>
      </c>
    </row>
    <row r="35" spans="1:12" x14ac:dyDescent="0.3">
      <c r="A35" s="56" t="s">
        <v>196</v>
      </c>
      <c r="B35" s="22"/>
      <c r="C35" s="22"/>
      <c r="D35" s="4">
        <f t="shared" si="12"/>
        <v>0</v>
      </c>
      <c r="E35" s="22"/>
      <c r="F35" s="4">
        <f t="shared" si="13"/>
        <v>0</v>
      </c>
      <c r="G35" s="22"/>
      <c r="H35" s="4">
        <f t="shared" si="14"/>
        <v>0</v>
      </c>
      <c r="I35" s="22"/>
      <c r="J35" s="4">
        <f t="shared" si="15"/>
        <v>0</v>
      </c>
      <c r="K35" s="22"/>
      <c r="L35" s="4">
        <f t="shared" si="16"/>
        <v>0</v>
      </c>
    </row>
    <row r="36" spans="1:12" x14ac:dyDescent="0.3">
      <c r="A36" s="1" t="s">
        <v>691</v>
      </c>
      <c r="B36" s="22"/>
      <c r="C36" s="22"/>
      <c r="D36" s="4">
        <f t="shared" si="12"/>
        <v>0</v>
      </c>
      <c r="E36" s="22"/>
      <c r="F36" s="4"/>
      <c r="G36" s="22"/>
      <c r="H36" s="4"/>
      <c r="I36" s="22"/>
      <c r="J36" s="4"/>
      <c r="K36" s="22"/>
      <c r="L36" s="4"/>
    </row>
    <row r="37" spans="1:12" x14ac:dyDescent="0.3">
      <c r="A37" s="1" t="s">
        <v>699</v>
      </c>
      <c r="B37" s="22"/>
      <c r="C37" s="22"/>
      <c r="D37" s="4">
        <f t="shared" si="12"/>
        <v>0</v>
      </c>
      <c r="E37" s="22"/>
      <c r="F37" s="4"/>
      <c r="G37" s="22"/>
      <c r="H37" s="4"/>
      <c r="I37" s="22"/>
      <c r="J37" s="4"/>
      <c r="K37" s="22"/>
      <c r="L37" s="4"/>
    </row>
    <row r="38" spans="1:12" x14ac:dyDescent="0.3">
      <c r="A38" s="56" t="s">
        <v>197</v>
      </c>
      <c r="B38" s="22"/>
      <c r="C38" s="22"/>
      <c r="D38" s="4">
        <f t="shared" si="12"/>
        <v>0</v>
      </c>
      <c r="E38" s="22"/>
      <c r="F38" s="4">
        <f t="shared" si="13"/>
        <v>0</v>
      </c>
      <c r="G38" s="22"/>
      <c r="H38" s="4">
        <f t="shared" si="14"/>
        <v>0</v>
      </c>
      <c r="I38" s="22"/>
      <c r="J38" s="4">
        <f t="shared" si="15"/>
        <v>0</v>
      </c>
      <c r="K38" s="22"/>
      <c r="L38" s="4">
        <f t="shared" ref="L38:L43" si="17">I38-K38</f>
        <v>0</v>
      </c>
    </row>
    <row r="39" spans="1:12" x14ac:dyDescent="0.3">
      <c r="A39" s="63" t="s">
        <v>29</v>
      </c>
      <c r="B39" s="22"/>
      <c r="C39" s="22"/>
      <c r="D39" s="4">
        <f t="shared" si="12"/>
        <v>0</v>
      </c>
      <c r="E39" s="22"/>
      <c r="F39" s="4">
        <f t="shared" si="13"/>
        <v>0</v>
      </c>
      <c r="G39" s="22"/>
      <c r="H39" s="4">
        <f t="shared" si="14"/>
        <v>0</v>
      </c>
      <c r="I39" s="22"/>
      <c r="J39" s="4">
        <f t="shared" si="15"/>
        <v>0</v>
      </c>
      <c r="K39" s="22"/>
      <c r="L39" s="4">
        <f t="shared" si="17"/>
        <v>0</v>
      </c>
    </row>
    <row r="40" spans="1:12" x14ac:dyDescent="0.3">
      <c r="A40" s="63" t="s">
        <v>62</v>
      </c>
      <c r="B40" s="22"/>
      <c r="C40" s="22"/>
      <c r="D40" s="4">
        <f t="shared" si="12"/>
        <v>0</v>
      </c>
      <c r="E40" s="22"/>
      <c r="F40" s="4">
        <f t="shared" si="13"/>
        <v>0</v>
      </c>
      <c r="G40" s="22"/>
      <c r="H40" s="4">
        <f t="shared" si="14"/>
        <v>0</v>
      </c>
      <c r="I40" s="22"/>
      <c r="J40" s="4">
        <f t="shared" si="15"/>
        <v>0</v>
      </c>
      <c r="K40" s="22"/>
      <c r="L40" s="4">
        <f t="shared" si="17"/>
        <v>0</v>
      </c>
    </row>
    <row r="41" spans="1:12" x14ac:dyDescent="0.3">
      <c r="A41" s="63" t="s">
        <v>63</v>
      </c>
      <c r="B41" s="22"/>
      <c r="C41" s="22"/>
      <c r="D41" s="4">
        <f t="shared" si="12"/>
        <v>0</v>
      </c>
      <c r="E41" s="22"/>
      <c r="F41" s="4">
        <f t="shared" si="13"/>
        <v>0</v>
      </c>
      <c r="G41" s="22"/>
      <c r="H41" s="4">
        <f t="shared" si="14"/>
        <v>0</v>
      </c>
      <c r="I41" s="22"/>
      <c r="J41" s="4">
        <f t="shared" si="15"/>
        <v>0</v>
      </c>
      <c r="K41" s="22"/>
      <c r="L41" s="4">
        <f t="shared" si="17"/>
        <v>0</v>
      </c>
    </row>
    <row r="42" spans="1:12" x14ac:dyDescent="0.3">
      <c r="A42" s="63" t="s">
        <v>64</v>
      </c>
      <c r="B42" s="22"/>
      <c r="C42" s="22"/>
      <c r="D42" s="4">
        <f t="shared" si="12"/>
        <v>0</v>
      </c>
      <c r="E42" s="22"/>
      <c r="F42" s="4">
        <f t="shared" si="13"/>
        <v>0</v>
      </c>
      <c r="G42" s="22"/>
      <c r="H42" s="4">
        <f t="shared" si="14"/>
        <v>0</v>
      </c>
      <c r="I42" s="22"/>
      <c r="J42" s="4">
        <f t="shared" si="15"/>
        <v>0</v>
      </c>
      <c r="K42" s="22"/>
      <c r="L42" s="4">
        <f t="shared" si="17"/>
        <v>0</v>
      </c>
    </row>
    <row r="43" spans="1:12" x14ac:dyDescent="0.3">
      <c r="A43" s="63" t="s">
        <v>65</v>
      </c>
      <c r="B43" s="22"/>
      <c r="C43" s="22"/>
      <c r="D43" s="4">
        <f t="shared" si="12"/>
        <v>0</v>
      </c>
      <c r="E43" s="22"/>
      <c r="F43" s="4">
        <f t="shared" si="13"/>
        <v>0</v>
      </c>
      <c r="G43" s="22"/>
      <c r="H43" s="4">
        <f t="shared" si="14"/>
        <v>0</v>
      </c>
      <c r="I43" s="22"/>
      <c r="J43" s="4">
        <f t="shared" si="15"/>
        <v>0</v>
      </c>
      <c r="K43" s="22"/>
      <c r="L43" s="4">
        <f t="shared" si="17"/>
        <v>0</v>
      </c>
    </row>
    <row r="44" spans="1:12" s="44" customFormat="1" x14ac:dyDescent="0.3">
      <c r="A44" s="303" t="s">
        <v>651</v>
      </c>
      <c r="B44" s="38">
        <f t="shared" ref="B44:J44" si="18">SUM(B26:B43)</f>
        <v>0</v>
      </c>
      <c r="C44" s="39">
        <f t="shared" si="18"/>
        <v>0</v>
      </c>
      <c r="D44" s="38">
        <f t="shared" si="18"/>
        <v>0</v>
      </c>
      <c r="E44" s="48">
        <f t="shared" si="18"/>
        <v>0</v>
      </c>
      <c r="F44" s="48">
        <f t="shared" si="18"/>
        <v>0</v>
      </c>
      <c r="G44" s="48">
        <f t="shared" si="18"/>
        <v>0</v>
      </c>
      <c r="H44" s="48">
        <f t="shared" si="18"/>
        <v>0</v>
      </c>
      <c r="I44" s="48">
        <f t="shared" si="18"/>
        <v>0</v>
      </c>
      <c r="J44" s="48">
        <f t="shared" si="18"/>
        <v>0</v>
      </c>
      <c r="K44" s="48">
        <f t="shared" ref="K44:L44" si="19">SUM(K26:K43)</f>
        <v>0</v>
      </c>
      <c r="L44" s="48">
        <f t="shared" si="19"/>
        <v>0</v>
      </c>
    </row>
    <row r="45" spans="1:12" s="44" customFormat="1" x14ac:dyDescent="0.3">
      <c r="A45" s="6"/>
      <c r="B45" s="32"/>
      <c r="C45" s="6"/>
      <c r="D45" s="7"/>
    </row>
    <row r="46" spans="1:12" s="44" customFormat="1" x14ac:dyDescent="0.3">
      <c r="A46" s="6"/>
      <c r="B46" s="32"/>
      <c r="C46" s="6"/>
      <c r="D46" s="7"/>
    </row>
    <row r="47" spans="1:12" s="44" customFormat="1" x14ac:dyDescent="0.3">
      <c r="A47" s="6"/>
      <c r="B47" s="32"/>
      <c r="C47" s="6"/>
      <c r="D47" s="7"/>
    </row>
    <row r="48" spans="1:12" s="44" customFormat="1" x14ac:dyDescent="0.3">
      <c r="A48" s="6"/>
      <c r="B48" s="32"/>
      <c r="C48" s="6"/>
      <c r="D48" s="7"/>
    </row>
    <row r="49" spans="1:4" s="44" customFormat="1" x14ac:dyDescent="0.3">
      <c r="A49" s="6"/>
      <c r="B49" s="32"/>
      <c r="C49" s="6"/>
      <c r="D49" s="7"/>
    </row>
    <row r="50" spans="1:4" s="44" customFormat="1" x14ac:dyDescent="0.3">
      <c r="A50" s="6"/>
      <c r="B50" s="32"/>
      <c r="C50" s="6"/>
      <c r="D50" s="7"/>
    </row>
    <row r="51" spans="1:4" s="44" customFormat="1" x14ac:dyDescent="0.3">
      <c r="A51" s="6"/>
      <c r="B51" s="32"/>
      <c r="C51" s="6"/>
      <c r="D51" s="7"/>
    </row>
    <row r="52" spans="1:4" s="44" customFormat="1" x14ac:dyDescent="0.3">
      <c r="A52" s="6"/>
      <c r="B52" s="32"/>
      <c r="C52" s="6"/>
      <c r="D52" s="7"/>
    </row>
    <row r="53" spans="1:4" s="44" customFormat="1" x14ac:dyDescent="0.3">
      <c r="A53" s="6"/>
      <c r="B53" s="32"/>
      <c r="C53" s="6"/>
      <c r="D53" s="7"/>
    </row>
    <row r="54" spans="1:4" s="44" customFormat="1" x14ac:dyDescent="0.3">
      <c r="A54" s="6"/>
      <c r="B54" s="32"/>
      <c r="C54" s="6"/>
      <c r="D54" s="7"/>
    </row>
    <row r="55" spans="1:4" s="44" customFormat="1" x14ac:dyDescent="0.3">
      <c r="A55" s="6"/>
      <c r="B55" s="32"/>
      <c r="C55" s="6"/>
      <c r="D55" s="7"/>
    </row>
    <row r="56" spans="1:4" s="44" customFormat="1" x14ac:dyDescent="0.3">
      <c r="A56" s="6"/>
      <c r="B56" s="32"/>
      <c r="C56" s="6"/>
      <c r="D56" s="7"/>
    </row>
    <row r="57" spans="1:4" s="44" customFormat="1" x14ac:dyDescent="0.3">
      <c r="A57" s="6"/>
      <c r="B57" s="32"/>
      <c r="C57" s="6"/>
      <c r="D57" s="7"/>
    </row>
    <row r="58" spans="1:4" s="44" customFormat="1" x14ac:dyDescent="0.3">
      <c r="A58" s="6"/>
      <c r="B58" s="32"/>
      <c r="C58" s="6"/>
      <c r="D58" s="7"/>
    </row>
    <row r="59" spans="1:4" s="44" customFormat="1" x14ac:dyDescent="0.3">
      <c r="A59" s="6"/>
      <c r="B59" s="32"/>
      <c r="C59" s="6"/>
      <c r="D59" s="7"/>
    </row>
    <row r="60" spans="1:4" s="44" customFormat="1" x14ac:dyDescent="0.3">
      <c r="A60" s="6"/>
      <c r="B60" s="32"/>
      <c r="C60" s="6"/>
      <c r="D60" s="7"/>
    </row>
    <row r="61" spans="1:4" s="44" customFormat="1" x14ac:dyDescent="0.3">
      <c r="A61" s="6"/>
      <c r="B61" s="32"/>
      <c r="C61" s="6"/>
      <c r="D61" s="7"/>
    </row>
    <row r="62" spans="1:4" s="44" customFormat="1" x14ac:dyDescent="0.3">
      <c r="A62" s="6"/>
      <c r="B62" s="32"/>
      <c r="C62" s="6"/>
      <c r="D62" s="7"/>
    </row>
  </sheetData>
  <hyperlinks>
    <hyperlink ref="A1" location="TAB00!A1" display="Retour page de garde" xr:uid="{00000000-0004-0000-2600-000000000000}"/>
  </hyperlinks>
  <pageMargins left="0.7" right="0.7" top="0.75" bottom="0.75" header="0.3" footer="0.3"/>
  <pageSetup paperSize="9" scale="76" orientation="landscape" verticalDpi="300" r:id="rId1"/>
  <ignoredErrors>
    <ignoredError sqref="F25 H25 J25 D25" formula="1"/>
  </ignoredErrors>
  <extLst>
    <ext xmlns:x14="http://schemas.microsoft.com/office/spreadsheetml/2009/9/main" uri="{78C0D931-6437-407d-A8EE-F0AAD7539E65}">
      <x14:conditionalFormattings>
        <x14:conditionalFormatting xmlns:xm="http://schemas.microsoft.com/office/excel/2006/main">
          <x14:cfRule type="expression" priority="5" id="{C6B30F2A-9ECE-4C9C-ABEE-1BB5516F8353}">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E1:L5 E7:L1048576</xm:sqref>
        </x14:conditionalFormatting>
        <x14:conditionalFormatting xmlns:xm="http://schemas.microsoft.com/office/excel/2006/main">
          <x14:cfRule type="expression" priority="4" id="{80E5BC30-259B-49D5-B0E3-D0F6D3F988AB}">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G1:L5 G7:L1048576</xm:sqref>
        </x14:conditionalFormatting>
        <x14:conditionalFormatting xmlns:xm="http://schemas.microsoft.com/office/excel/2006/main">
          <x14:cfRule type="expression" priority="3" id="{3858BEF3-7A5A-4C4F-AE5D-ADF4399A1341}">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I1:L5 I7:L1048576</xm:sqref>
        </x14:conditionalFormatting>
      </x14:conditionalFormattings>
    </ext>
  </extLs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L35"/>
  <sheetViews>
    <sheetView zoomScaleNormal="100" workbookViewId="0">
      <selection activeCell="B6" sqref="B6:L6"/>
    </sheetView>
  </sheetViews>
  <sheetFormatPr baseColWidth="10" defaultColWidth="9.1640625" defaultRowHeight="13.5" x14ac:dyDescent="0.3"/>
  <cols>
    <col min="1" max="1" width="42.5" style="6" customWidth="1"/>
    <col min="2" max="2" width="16.6640625" style="32" customWidth="1"/>
    <col min="3" max="3" width="16.6640625" style="6" customWidth="1"/>
    <col min="4" max="4" width="16.6640625" style="7" customWidth="1"/>
    <col min="5" max="13" width="16.6640625" style="2" customWidth="1"/>
    <col min="14" max="16384" width="9.1640625" style="2"/>
  </cols>
  <sheetData>
    <row r="1" spans="1:12" s="7" customFormat="1" ht="15" x14ac:dyDescent="0.3">
      <c r="A1" s="78" t="s">
        <v>33</v>
      </c>
    </row>
    <row r="3" spans="1:12" ht="22.15" customHeight="1" x14ac:dyDescent="0.35">
      <c r="A3" s="215" t="str">
        <f>TAB00!B105&amp;" : "&amp;TAB00!C105</f>
        <v>TAB10.3 : Variation des capitaux propres</v>
      </c>
      <c r="B3" s="54"/>
      <c r="C3" s="54"/>
      <c r="D3" s="54"/>
      <c r="E3" s="54"/>
      <c r="F3" s="53"/>
      <c r="G3" s="53"/>
      <c r="H3" s="53"/>
      <c r="I3" s="53"/>
      <c r="J3" s="53"/>
      <c r="K3" s="53"/>
      <c r="L3" s="53"/>
    </row>
    <row r="6" spans="1:12" x14ac:dyDescent="0.3">
      <c r="B6" s="43" t="s">
        <v>703</v>
      </c>
      <c r="C6" s="43" t="s">
        <v>704</v>
      </c>
      <c r="D6" s="43" t="s">
        <v>7</v>
      </c>
      <c r="E6" s="43" t="s">
        <v>705</v>
      </c>
      <c r="F6" s="43" t="s">
        <v>7</v>
      </c>
      <c r="G6" s="43" t="s">
        <v>706</v>
      </c>
      <c r="H6" s="43" t="s">
        <v>7</v>
      </c>
      <c r="I6" s="43" t="s">
        <v>707</v>
      </c>
      <c r="J6" s="43" t="s">
        <v>7</v>
      </c>
      <c r="K6" s="43" t="s">
        <v>1032</v>
      </c>
      <c r="L6" s="43" t="s">
        <v>7</v>
      </c>
    </row>
    <row r="7" spans="1:12" x14ac:dyDescent="0.3">
      <c r="A7" s="1" t="s">
        <v>199</v>
      </c>
      <c r="B7" s="22"/>
      <c r="C7" s="22"/>
      <c r="D7" s="4">
        <f>B7-C7</f>
        <v>0</v>
      </c>
      <c r="E7" s="22"/>
      <c r="F7" s="4">
        <f>C7-E7</f>
        <v>0</v>
      </c>
      <c r="G7" s="22"/>
      <c r="H7" s="4">
        <f>E7-G7</f>
        <v>0</v>
      </c>
      <c r="I7" s="22"/>
      <c r="J7" s="4">
        <f>G7-I7</f>
        <v>0</v>
      </c>
      <c r="K7" s="22"/>
      <c r="L7" s="4">
        <f>I7-K7</f>
        <v>0</v>
      </c>
    </row>
    <row r="8" spans="1:12" x14ac:dyDescent="0.3">
      <c r="A8" s="64" t="s">
        <v>200</v>
      </c>
      <c r="B8" s="4">
        <f>SUM(B9:B14)</f>
        <v>0</v>
      </c>
      <c r="C8" s="4">
        <f>SUM(C9:C14)</f>
        <v>0</v>
      </c>
      <c r="D8" s="4">
        <f t="shared" ref="D8:J8" si="0">SUM(D9:D14)</f>
        <v>0</v>
      </c>
      <c r="E8" s="4">
        <f t="shared" si="0"/>
        <v>0</v>
      </c>
      <c r="F8" s="4">
        <f t="shared" si="0"/>
        <v>0</v>
      </c>
      <c r="G8" s="4">
        <f t="shared" si="0"/>
        <v>0</v>
      </c>
      <c r="H8" s="4">
        <f t="shared" si="0"/>
        <v>0</v>
      </c>
      <c r="I8" s="4">
        <f t="shared" si="0"/>
        <v>0</v>
      </c>
      <c r="J8" s="4">
        <f t="shared" si="0"/>
        <v>0</v>
      </c>
      <c r="K8" s="4">
        <f t="shared" ref="K8:L8" si="1">SUM(K9:K14)</f>
        <v>0</v>
      </c>
      <c r="L8" s="4">
        <f t="shared" si="1"/>
        <v>0</v>
      </c>
    </row>
    <row r="9" spans="1:12" x14ac:dyDescent="0.3">
      <c r="A9" s="3" t="s">
        <v>201</v>
      </c>
      <c r="B9" s="22"/>
      <c r="C9" s="22"/>
      <c r="D9" s="4">
        <f t="shared" ref="D9:D18" si="2">B9-C9</f>
        <v>0</v>
      </c>
      <c r="E9" s="22"/>
      <c r="F9" s="4">
        <f t="shared" ref="F9:F18" si="3">C9-E9</f>
        <v>0</v>
      </c>
      <c r="G9" s="22"/>
      <c r="H9" s="4">
        <f t="shared" ref="H9:H18" si="4">E9-G9</f>
        <v>0</v>
      </c>
      <c r="I9" s="22"/>
      <c r="J9" s="4">
        <f t="shared" ref="J9:J18" si="5">G9-I9</f>
        <v>0</v>
      </c>
      <c r="K9" s="22"/>
      <c r="L9" s="4">
        <f t="shared" ref="L9:L18" si="6">I9-K9</f>
        <v>0</v>
      </c>
    </row>
    <row r="10" spans="1:12" x14ac:dyDescent="0.3">
      <c r="A10" s="3" t="s">
        <v>202</v>
      </c>
      <c r="B10" s="22"/>
      <c r="C10" s="22"/>
      <c r="D10" s="4">
        <f t="shared" si="2"/>
        <v>0</v>
      </c>
      <c r="E10" s="22"/>
      <c r="F10" s="4">
        <f t="shared" si="3"/>
        <v>0</v>
      </c>
      <c r="G10" s="22"/>
      <c r="H10" s="4">
        <f t="shared" si="4"/>
        <v>0</v>
      </c>
      <c r="I10" s="22"/>
      <c r="J10" s="4">
        <f t="shared" si="5"/>
        <v>0</v>
      </c>
      <c r="K10" s="22"/>
      <c r="L10" s="4">
        <f t="shared" si="6"/>
        <v>0</v>
      </c>
    </row>
    <row r="11" spans="1:12" x14ac:dyDescent="0.3">
      <c r="A11" s="3" t="s">
        <v>203</v>
      </c>
      <c r="B11" s="22"/>
      <c r="C11" s="22"/>
      <c r="D11" s="4">
        <f t="shared" si="2"/>
        <v>0</v>
      </c>
      <c r="E11" s="22"/>
      <c r="F11" s="4">
        <f t="shared" si="3"/>
        <v>0</v>
      </c>
      <c r="G11" s="22"/>
      <c r="H11" s="4">
        <f t="shared" si="4"/>
        <v>0</v>
      </c>
      <c r="I11" s="22"/>
      <c r="J11" s="4">
        <f t="shared" si="5"/>
        <v>0</v>
      </c>
      <c r="K11" s="22"/>
      <c r="L11" s="4">
        <f t="shared" si="6"/>
        <v>0</v>
      </c>
    </row>
    <row r="12" spans="1:12" x14ac:dyDescent="0.3">
      <c r="A12" s="3" t="s">
        <v>204</v>
      </c>
      <c r="B12" s="22"/>
      <c r="C12" s="22"/>
      <c r="D12" s="4">
        <f t="shared" si="2"/>
        <v>0</v>
      </c>
      <c r="E12" s="22"/>
      <c r="F12" s="4">
        <f t="shared" si="3"/>
        <v>0</v>
      </c>
      <c r="G12" s="22"/>
      <c r="H12" s="4">
        <f t="shared" si="4"/>
        <v>0</v>
      </c>
      <c r="I12" s="22"/>
      <c r="J12" s="4">
        <f t="shared" si="5"/>
        <v>0</v>
      </c>
      <c r="K12" s="22"/>
      <c r="L12" s="4">
        <f t="shared" si="6"/>
        <v>0</v>
      </c>
    </row>
    <row r="13" spans="1:12" x14ac:dyDescent="0.3">
      <c r="A13" s="3" t="s">
        <v>205</v>
      </c>
      <c r="B13" s="22"/>
      <c r="C13" s="22"/>
      <c r="D13" s="4">
        <f t="shared" si="2"/>
        <v>0</v>
      </c>
      <c r="E13" s="22"/>
      <c r="F13" s="4">
        <f t="shared" si="3"/>
        <v>0</v>
      </c>
      <c r="G13" s="22"/>
      <c r="H13" s="4">
        <f t="shared" si="4"/>
        <v>0</v>
      </c>
      <c r="I13" s="22"/>
      <c r="J13" s="4">
        <f t="shared" si="5"/>
        <v>0</v>
      </c>
      <c r="K13" s="22"/>
      <c r="L13" s="4">
        <f t="shared" si="6"/>
        <v>0</v>
      </c>
    </row>
    <row r="14" spans="1:12" x14ac:dyDescent="0.3">
      <c r="A14" s="3" t="s">
        <v>206</v>
      </c>
      <c r="B14" s="22"/>
      <c r="C14" s="22"/>
      <c r="D14" s="4">
        <f t="shared" si="2"/>
        <v>0</v>
      </c>
      <c r="E14" s="22"/>
      <c r="F14" s="4">
        <f t="shared" si="3"/>
        <v>0</v>
      </c>
      <c r="G14" s="22"/>
      <c r="H14" s="4">
        <f t="shared" si="4"/>
        <v>0</v>
      </c>
      <c r="I14" s="22"/>
      <c r="J14" s="4">
        <f t="shared" si="5"/>
        <v>0</v>
      </c>
      <c r="K14" s="22"/>
      <c r="L14" s="4">
        <f t="shared" si="6"/>
        <v>0</v>
      </c>
    </row>
    <row r="15" spans="1:12" x14ac:dyDescent="0.3">
      <c r="A15" s="64" t="s">
        <v>207</v>
      </c>
      <c r="B15" s="22"/>
      <c r="C15" s="22"/>
      <c r="D15" s="4">
        <f t="shared" si="2"/>
        <v>0</v>
      </c>
      <c r="E15" s="22"/>
      <c r="F15" s="4">
        <f t="shared" si="3"/>
        <v>0</v>
      </c>
      <c r="G15" s="22"/>
      <c r="H15" s="4">
        <f t="shared" si="4"/>
        <v>0</v>
      </c>
      <c r="I15" s="22"/>
      <c r="J15" s="4">
        <f t="shared" si="5"/>
        <v>0</v>
      </c>
      <c r="K15" s="22"/>
      <c r="L15" s="4">
        <f t="shared" si="6"/>
        <v>0</v>
      </c>
    </row>
    <row r="16" spans="1:12" x14ac:dyDescent="0.3">
      <c r="A16" s="1" t="s">
        <v>208</v>
      </c>
      <c r="B16" s="22"/>
      <c r="C16" s="22"/>
      <c r="D16" s="4">
        <f t="shared" si="2"/>
        <v>0</v>
      </c>
      <c r="E16" s="22"/>
      <c r="F16" s="4">
        <f t="shared" si="3"/>
        <v>0</v>
      </c>
      <c r="G16" s="22"/>
      <c r="H16" s="4">
        <f t="shared" si="4"/>
        <v>0</v>
      </c>
      <c r="I16" s="22"/>
      <c r="J16" s="4">
        <f t="shared" si="5"/>
        <v>0</v>
      </c>
      <c r="K16" s="22"/>
      <c r="L16" s="4">
        <f t="shared" si="6"/>
        <v>0</v>
      </c>
    </row>
    <row r="17" spans="1:12" x14ac:dyDescent="0.3">
      <c r="A17" s="1" t="s">
        <v>209</v>
      </c>
      <c r="B17" s="22"/>
      <c r="C17" s="22"/>
      <c r="D17" s="4">
        <f t="shared" si="2"/>
        <v>0</v>
      </c>
      <c r="E17" s="22"/>
      <c r="F17" s="4">
        <f t="shared" si="3"/>
        <v>0</v>
      </c>
      <c r="G17" s="22"/>
      <c r="H17" s="4">
        <f t="shared" si="4"/>
        <v>0</v>
      </c>
      <c r="I17" s="22"/>
      <c r="J17" s="4">
        <f t="shared" si="5"/>
        <v>0</v>
      </c>
      <c r="K17" s="22"/>
      <c r="L17" s="4">
        <f t="shared" si="6"/>
        <v>0</v>
      </c>
    </row>
    <row r="18" spans="1:12" x14ac:dyDescent="0.3">
      <c r="A18" s="63" t="s">
        <v>29</v>
      </c>
      <c r="B18" s="22"/>
      <c r="C18" s="22"/>
      <c r="D18" s="4">
        <f t="shared" si="2"/>
        <v>0</v>
      </c>
      <c r="E18" s="22"/>
      <c r="F18" s="4">
        <f t="shared" si="3"/>
        <v>0</v>
      </c>
      <c r="G18" s="22"/>
      <c r="H18" s="4">
        <f t="shared" si="4"/>
        <v>0</v>
      </c>
      <c r="I18" s="22"/>
      <c r="J18" s="4">
        <f t="shared" si="5"/>
        <v>0</v>
      </c>
      <c r="K18" s="22"/>
      <c r="L18" s="4">
        <f t="shared" si="6"/>
        <v>0</v>
      </c>
    </row>
    <row r="19" spans="1:12" s="44" customFormat="1" x14ac:dyDescent="0.3">
      <c r="C19" s="6"/>
      <c r="D19" s="7"/>
    </row>
    <row r="20" spans="1:12" s="44" customFormat="1" x14ac:dyDescent="0.3">
      <c r="A20" s="62" t="s">
        <v>210</v>
      </c>
      <c r="B20" s="12">
        <f>SUM(B7:B8,B15:B18)-B14</f>
        <v>0</v>
      </c>
      <c r="C20" s="62">
        <f t="shared" ref="C20:J20" si="7">SUM(C7:C8,C15:C18)-C14</f>
        <v>0</v>
      </c>
      <c r="D20" s="65">
        <f t="shared" si="7"/>
        <v>0</v>
      </c>
      <c r="E20" s="66">
        <f t="shared" si="7"/>
        <v>0</v>
      </c>
      <c r="F20" s="66">
        <f t="shared" si="7"/>
        <v>0</v>
      </c>
      <c r="G20" s="66">
        <f t="shared" si="7"/>
        <v>0</v>
      </c>
      <c r="H20" s="66">
        <f t="shared" si="7"/>
        <v>0</v>
      </c>
      <c r="I20" s="66">
        <f t="shared" si="7"/>
        <v>0</v>
      </c>
      <c r="J20" s="66">
        <f t="shared" si="7"/>
        <v>0</v>
      </c>
      <c r="K20" s="66">
        <f t="shared" ref="K20:L20" si="8">SUM(K7:K8,K15:K18)-K14</f>
        <v>0</v>
      </c>
      <c r="L20" s="66">
        <f t="shared" si="8"/>
        <v>0</v>
      </c>
    </row>
    <row r="21" spans="1:12" s="44" customFormat="1" x14ac:dyDescent="0.3">
      <c r="A21" s="6"/>
      <c r="B21" s="32"/>
      <c r="C21" s="6"/>
      <c r="D21" s="7"/>
    </row>
    <row r="22" spans="1:12" s="44" customFormat="1" x14ac:dyDescent="0.3">
      <c r="A22" s="6"/>
      <c r="B22" s="32"/>
      <c r="C22" s="6"/>
      <c r="D22" s="7"/>
    </row>
    <row r="23" spans="1:12" s="44" customFormat="1" x14ac:dyDescent="0.3">
      <c r="A23" s="6"/>
      <c r="B23" s="32"/>
      <c r="C23" s="6"/>
      <c r="D23" s="7"/>
    </row>
    <row r="24" spans="1:12" s="44" customFormat="1" x14ac:dyDescent="0.3">
      <c r="A24" s="6"/>
      <c r="B24" s="32"/>
      <c r="C24" s="6"/>
      <c r="D24" s="7"/>
    </row>
    <row r="25" spans="1:12" s="44" customFormat="1" x14ac:dyDescent="0.3">
      <c r="A25" s="6"/>
      <c r="B25" s="32"/>
      <c r="C25" s="6"/>
      <c r="D25" s="7"/>
    </row>
    <row r="26" spans="1:12" s="44" customFormat="1" x14ac:dyDescent="0.3">
      <c r="A26" s="6"/>
      <c r="B26" s="32"/>
      <c r="C26" s="6"/>
      <c r="D26" s="7"/>
    </row>
    <row r="27" spans="1:12" s="44" customFormat="1" x14ac:dyDescent="0.3">
      <c r="A27" s="6"/>
      <c r="B27" s="32"/>
      <c r="C27" s="6"/>
      <c r="D27" s="7"/>
    </row>
    <row r="28" spans="1:12" s="44" customFormat="1" x14ac:dyDescent="0.3">
      <c r="A28" s="6"/>
      <c r="B28" s="32"/>
      <c r="C28" s="6"/>
      <c r="D28" s="7"/>
    </row>
    <row r="29" spans="1:12" s="44" customFormat="1" x14ac:dyDescent="0.3">
      <c r="A29" s="6"/>
      <c r="B29" s="32"/>
      <c r="C29" s="6"/>
      <c r="D29" s="7"/>
    </row>
    <row r="30" spans="1:12" s="44" customFormat="1" x14ac:dyDescent="0.3">
      <c r="A30" s="6"/>
      <c r="B30" s="32"/>
      <c r="C30" s="6"/>
      <c r="D30" s="7"/>
    </row>
    <row r="31" spans="1:12" s="44" customFormat="1" x14ac:dyDescent="0.3">
      <c r="A31" s="6"/>
      <c r="B31" s="32"/>
      <c r="C31" s="6"/>
      <c r="D31" s="7"/>
    </row>
    <row r="32" spans="1:12" s="44" customFormat="1" x14ac:dyDescent="0.3">
      <c r="A32" s="6"/>
      <c r="B32" s="32"/>
      <c r="C32" s="6"/>
      <c r="D32" s="7"/>
    </row>
    <row r="33" spans="1:4" s="44" customFormat="1" x14ac:dyDescent="0.3">
      <c r="A33" s="6"/>
      <c r="B33" s="32"/>
      <c r="C33" s="6"/>
      <c r="D33" s="7"/>
    </row>
    <row r="34" spans="1:4" s="44" customFormat="1" x14ac:dyDescent="0.3">
      <c r="A34" s="6"/>
      <c r="B34" s="32"/>
      <c r="C34" s="6"/>
      <c r="D34" s="7"/>
    </row>
    <row r="35" spans="1:4" s="44" customFormat="1" x14ac:dyDescent="0.3">
      <c r="A35" s="6"/>
      <c r="B35" s="32"/>
      <c r="C35" s="6"/>
      <c r="D35" s="7"/>
    </row>
  </sheetData>
  <hyperlinks>
    <hyperlink ref="A1" location="TAB00!A1" display="Retour page de garde" xr:uid="{00000000-0004-0000-2700-000000000000}"/>
  </hyperlinks>
  <pageMargins left="0.7" right="0.7" top="0.75" bottom="0.75" header="0.3" footer="0.3"/>
  <pageSetup paperSize="9" scale="78" orientation="landscape" verticalDpi="300" r:id="rId1"/>
  <ignoredErrors>
    <ignoredError sqref="D8 F8 H8 J8" formula="1"/>
  </ignoredErrors>
  <extLst>
    <ext xmlns:x14="http://schemas.microsoft.com/office/spreadsheetml/2009/9/main" uri="{78C0D931-6437-407d-A8EE-F0AAD7539E65}">
      <x14:conditionalFormattings>
        <x14:conditionalFormatting xmlns:xm="http://schemas.microsoft.com/office/excel/2006/main">
          <x14:cfRule type="expression" priority="3" id="{AD950573-CCA8-409E-8827-ABDDD403AEF0}">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E1:L5 E7:L1048576</xm:sqref>
        </x14:conditionalFormatting>
        <x14:conditionalFormatting xmlns:xm="http://schemas.microsoft.com/office/excel/2006/main">
          <x14:cfRule type="expression" priority="2" id="{73557EB3-9438-430B-A21C-A409BE5850D1}">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G1:J5 G7:J1048576</xm:sqref>
        </x14:conditionalFormatting>
        <x14:conditionalFormatting xmlns:xm="http://schemas.microsoft.com/office/excel/2006/main">
          <x14:cfRule type="expression" priority="1" id="{6C32ABBC-5E09-45E2-9503-3488BA52EEE9}">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K1:L5 K7:L1048576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57"/>
  <sheetViews>
    <sheetView zoomScale="80" zoomScaleNormal="80" zoomScaleSheetLayoutView="69" workbookViewId="0">
      <selection activeCell="C8" sqref="C8"/>
    </sheetView>
  </sheetViews>
  <sheetFormatPr baseColWidth="10" defaultColWidth="7.83203125" defaultRowHeight="13.5" x14ac:dyDescent="0.3"/>
  <cols>
    <col min="1" max="1" width="74.33203125" style="6" customWidth="1"/>
    <col min="2" max="2" width="15" style="6" customWidth="1"/>
    <col min="3" max="4" width="16.6640625" style="6" customWidth="1"/>
    <col min="5" max="7" width="16.6640625" style="7" customWidth="1"/>
    <col min="8" max="8" width="1.5" style="7" customWidth="1"/>
    <col min="9" max="12" width="8.6640625" style="7" customWidth="1"/>
    <col min="13" max="16384" width="7.83203125" style="7"/>
  </cols>
  <sheetData>
    <row r="1" spans="1:12" ht="15" x14ac:dyDescent="0.3">
      <c r="A1" s="78" t="s">
        <v>33</v>
      </c>
      <c r="B1" s="7"/>
      <c r="C1" s="7"/>
      <c r="D1" s="7"/>
    </row>
    <row r="3" spans="1:12" ht="21" x14ac:dyDescent="0.35">
      <c r="A3" s="58" t="str">
        <f>TAB00!B58&amp;" : "&amp;TAB00!C58</f>
        <v>TAB1  : Compte de résultats de l'année N-4 à l'année N</v>
      </c>
      <c r="B3" s="88"/>
      <c r="C3" s="88"/>
      <c r="D3" s="88"/>
      <c r="E3" s="88"/>
      <c r="F3" s="88"/>
      <c r="G3" s="88"/>
      <c r="I3" s="88"/>
      <c r="J3" s="88"/>
      <c r="K3" s="88"/>
      <c r="L3" s="88"/>
    </row>
    <row r="5" spans="1:12" ht="15.75" x14ac:dyDescent="0.3">
      <c r="A5" s="268" t="s">
        <v>586</v>
      </c>
      <c r="B5" s="269"/>
      <c r="C5" s="269"/>
      <c r="D5" s="269"/>
      <c r="E5" s="270"/>
      <c r="F5" s="270"/>
      <c r="G5" s="270"/>
      <c r="I5" s="270"/>
      <c r="J5" s="270"/>
      <c r="K5" s="270"/>
      <c r="L5" s="270"/>
    </row>
    <row r="6" spans="1:12" ht="4.9000000000000004" customHeight="1" x14ac:dyDescent="0.3"/>
    <row r="7" spans="1:12" x14ac:dyDescent="0.3">
      <c r="I7" s="741" t="s">
        <v>668</v>
      </c>
      <c r="J7" s="742"/>
      <c r="K7" s="742"/>
      <c r="L7" s="743"/>
    </row>
    <row r="8" spans="1:12" ht="27" x14ac:dyDescent="0.3">
      <c r="A8" s="77"/>
      <c r="B8" s="102" t="s">
        <v>104</v>
      </c>
      <c r="C8" s="79" t="str">
        <f>"REALITE "&amp;TAB00!E14-4</f>
        <v>REALITE 2021</v>
      </c>
      <c r="D8" s="79" t="str">
        <f>"REALITE "&amp;TAB00!E14-3</f>
        <v>REALITE 2022</v>
      </c>
      <c r="E8" s="79" t="str">
        <f>"REALITE "&amp;TAB00!E14-2</f>
        <v>REALITE 2023</v>
      </c>
      <c r="F8" s="79" t="str">
        <f>"REALITE "&amp;TAB00!E14-1</f>
        <v>REALITE 2024</v>
      </c>
      <c r="G8" s="79" t="str">
        <f>"REALITE "&amp;TAB00!E14</f>
        <v>REALITE 2025</v>
      </c>
      <c r="I8" s="79" t="str">
        <f>RIGHT(D8,4)&amp;" - "&amp;RIGHT(C8,4)</f>
        <v>2022 - 2021</v>
      </c>
      <c r="J8" s="79" t="str">
        <f>RIGHT(E8,4)&amp;" - "&amp;RIGHT(D8,4)</f>
        <v>2023 - 2022</v>
      </c>
      <c r="K8" s="79" t="str">
        <f>RIGHT(F8,4)&amp;" - "&amp;RIGHT(E8,4)</f>
        <v>2024 - 2023</v>
      </c>
      <c r="L8" s="79" t="str">
        <f>RIGHT(G8,4)&amp;" - "&amp;RIGHT(F8,4)</f>
        <v>2025 - 2024</v>
      </c>
    </row>
    <row r="9" spans="1:12" s="97" customFormat="1" x14ac:dyDescent="0.3">
      <c r="A9" s="103" t="s">
        <v>333</v>
      </c>
      <c r="B9" s="103" t="s">
        <v>312</v>
      </c>
      <c r="C9" s="104">
        <f>SUM(C10:C14)</f>
        <v>0</v>
      </c>
      <c r="D9" s="104">
        <f>SUM(D10:D14)</f>
        <v>0</v>
      </c>
      <c r="E9" s="104">
        <f>SUM(E10:E14)</f>
        <v>0</v>
      </c>
      <c r="F9" s="104">
        <f>SUM(F10:F14)</f>
        <v>0</v>
      </c>
      <c r="G9" s="104">
        <f>SUM(G10:G14)</f>
        <v>0</v>
      </c>
      <c r="I9" s="36">
        <f t="shared" ref="I9:I45" si="0">IFERROR(IF(AND(ROUND(SUM(C9:C9),0)=0,ROUND(SUM(D9:D9),0)&gt;ROUND(SUM(C9:C9),0)),"INF",(ROUND(SUM(D9:D9),0)-ROUND(SUM(C9:C9),0))/ROUND(SUM(C9:C9),0)),0)</f>
        <v>0</v>
      </c>
      <c r="J9" s="36">
        <f t="shared" ref="J9:J45" si="1">IFERROR(IF(AND(ROUND(SUM(D9),0)=0,ROUND(SUM(E9:E9),0)&gt;ROUND(SUM(D9),0)),"INF",(ROUND(SUM(E9:E9),0)-ROUND(SUM(D9),0))/ROUND(SUM(D9),0)),0)</f>
        <v>0</v>
      </c>
      <c r="K9" s="36">
        <f t="shared" ref="K9:K45" si="2">IFERROR(IF(AND(ROUND(SUM(E9),0)=0,ROUND(SUM(F9:F9),0)&gt;ROUND(SUM(E9),0)),"INF",(ROUND(SUM(F9:F9),0)-ROUND(SUM(E9),0))/ROUND(SUM(E9),0)),0)</f>
        <v>0</v>
      </c>
      <c r="L9" s="36">
        <f t="shared" ref="L9:L45" si="3">IFERROR(IF(AND(ROUND(SUM(F9),0)=0,ROUND(SUM(G9:G9),0)&gt;ROUND(SUM(F9),0)),"INF",(ROUND(SUM(G9:G9),0)-ROUND(SUM(F9),0))/ROUND(SUM(F9),0)),0)</f>
        <v>0</v>
      </c>
    </row>
    <row r="10" spans="1:12" s="97" customFormat="1" x14ac:dyDescent="0.3">
      <c r="A10" s="95" t="s">
        <v>313</v>
      </c>
      <c r="B10" s="94">
        <v>70</v>
      </c>
      <c r="C10" s="22"/>
      <c r="D10" s="22"/>
      <c r="E10" s="22"/>
      <c r="F10" s="22"/>
      <c r="G10" s="22"/>
      <c r="I10" s="36">
        <f t="shared" si="0"/>
        <v>0</v>
      </c>
      <c r="J10" s="36">
        <f t="shared" si="1"/>
        <v>0</v>
      </c>
      <c r="K10" s="36">
        <f t="shared" si="2"/>
        <v>0</v>
      </c>
      <c r="L10" s="36">
        <f t="shared" si="3"/>
        <v>0</v>
      </c>
    </row>
    <row r="11" spans="1:12" s="97" customFormat="1" ht="27" x14ac:dyDescent="0.3">
      <c r="A11" s="95" t="s">
        <v>314</v>
      </c>
      <c r="B11" s="94">
        <v>71</v>
      </c>
      <c r="C11" s="22"/>
      <c r="D11" s="22"/>
      <c r="E11" s="22"/>
      <c r="F11" s="22"/>
      <c r="G11" s="22"/>
      <c r="I11" s="36">
        <f t="shared" si="0"/>
        <v>0</v>
      </c>
      <c r="J11" s="36">
        <f t="shared" si="1"/>
        <v>0</v>
      </c>
      <c r="K11" s="36">
        <f t="shared" si="2"/>
        <v>0</v>
      </c>
      <c r="L11" s="36">
        <f t="shared" si="3"/>
        <v>0</v>
      </c>
    </row>
    <row r="12" spans="1:12" s="97" customFormat="1" x14ac:dyDescent="0.3">
      <c r="A12" s="95" t="s">
        <v>315</v>
      </c>
      <c r="B12" s="94">
        <v>72</v>
      </c>
      <c r="C12" s="22"/>
      <c r="D12" s="22"/>
      <c r="E12" s="22"/>
      <c r="F12" s="22"/>
      <c r="G12" s="22"/>
      <c r="I12" s="36">
        <f t="shared" si="0"/>
        <v>0</v>
      </c>
      <c r="J12" s="36">
        <f t="shared" si="1"/>
        <v>0</v>
      </c>
      <c r="K12" s="36">
        <f t="shared" si="2"/>
        <v>0</v>
      </c>
      <c r="L12" s="36">
        <f t="shared" si="3"/>
        <v>0</v>
      </c>
    </row>
    <row r="13" spans="1:12" s="97" customFormat="1" x14ac:dyDescent="0.3">
      <c r="A13" s="95" t="s">
        <v>316</v>
      </c>
      <c r="B13" s="94">
        <v>74</v>
      </c>
      <c r="C13" s="22"/>
      <c r="D13" s="22"/>
      <c r="E13" s="22"/>
      <c r="F13" s="22"/>
      <c r="G13" s="22"/>
      <c r="I13" s="36">
        <f t="shared" si="0"/>
        <v>0</v>
      </c>
      <c r="J13" s="36">
        <f t="shared" si="1"/>
        <v>0</v>
      </c>
      <c r="K13" s="36">
        <f t="shared" si="2"/>
        <v>0</v>
      </c>
      <c r="L13" s="36">
        <f t="shared" si="3"/>
        <v>0</v>
      </c>
    </row>
    <row r="14" spans="1:12" s="97" customFormat="1" x14ac:dyDescent="0.3">
      <c r="A14" s="95" t="s">
        <v>317</v>
      </c>
      <c r="B14" s="94" t="s">
        <v>318</v>
      </c>
      <c r="C14" s="22"/>
      <c r="D14" s="22"/>
      <c r="E14" s="22"/>
      <c r="F14" s="22"/>
      <c r="G14" s="22"/>
      <c r="I14" s="36">
        <f t="shared" si="0"/>
        <v>0</v>
      </c>
      <c r="J14" s="36">
        <f t="shared" si="1"/>
        <v>0</v>
      </c>
      <c r="K14" s="36">
        <f t="shared" si="2"/>
        <v>0</v>
      </c>
      <c r="L14" s="36">
        <f t="shared" si="3"/>
        <v>0</v>
      </c>
    </row>
    <row r="15" spans="1:12" s="97" customFormat="1" x14ac:dyDescent="0.3">
      <c r="A15" s="103" t="s">
        <v>334</v>
      </c>
      <c r="B15" s="103" t="s">
        <v>319</v>
      </c>
      <c r="C15" s="104">
        <f>SUM(C16:C24)</f>
        <v>0</v>
      </c>
      <c r="D15" s="104">
        <f>SUM(D16:D24)</f>
        <v>0</v>
      </c>
      <c r="E15" s="104">
        <f>SUM(E16:E24)</f>
        <v>0</v>
      </c>
      <c r="F15" s="104">
        <f>SUM(F16:F24)</f>
        <v>0</v>
      </c>
      <c r="G15" s="104">
        <f>SUM(G16:G24)</f>
        <v>0</v>
      </c>
      <c r="I15" s="36">
        <f t="shared" si="0"/>
        <v>0</v>
      </c>
      <c r="J15" s="36">
        <f t="shared" si="1"/>
        <v>0</v>
      </c>
      <c r="K15" s="36">
        <f t="shared" si="2"/>
        <v>0</v>
      </c>
      <c r="L15" s="36">
        <f t="shared" si="3"/>
        <v>0</v>
      </c>
    </row>
    <row r="16" spans="1:12" s="97" customFormat="1" x14ac:dyDescent="0.3">
      <c r="A16" s="95" t="s">
        <v>320</v>
      </c>
      <c r="B16" s="94">
        <v>60</v>
      </c>
      <c r="C16" s="22"/>
      <c r="D16" s="22"/>
      <c r="E16" s="22"/>
      <c r="F16" s="22"/>
      <c r="G16" s="22"/>
      <c r="I16" s="36">
        <f t="shared" si="0"/>
        <v>0</v>
      </c>
      <c r="J16" s="36">
        <f t="shared" si="1"/>
        <v>0</v>
      </c>
      <c r="K16" s="36">
        <f t="shared" si="2"/>
        <v>0</v>
      </c>
      <c r="L16" s="36">
        <f t="shared" si="3"/>
        <v>0</v>
      </c>
    </row>
    <row r="17" spans="1:12" s="97" customFormat="1" x14ac:dyDescent="0.3">
      <c r="A17" s="95" t="s">
        <v>321</v>
      </c>
      <c r="B17" s="94">
        <v>61</v>
      </c>
      <c r="C17" s="22"/>
      <c r="D17" s="22"/>
      <c r="E17" s="22"/>
      <c r="F17" s="22"/>
      <c r="G17" s="22"/>
      <c r="I17" s="36">
        <f t="shared" si="0"/>
        <v>0</v>
      </c>
      <c r="J17" s="36">
        <f t="shared" si="1"/>
        <v>0</v>
      </c>
      <c r="K17" s="36">
        <f t="shared" si="2"/>
        <v>0</v>
      </c>
      <c r="L17" s="36">
        <f t="shared" si="3"/>
        <v>0</v>
      </c>
    </row>
    <row r="18" spans="1:12" s="97" customFormat="1" x14ac:dyDescent="0.3">
      <c r="A18" s="95" t="s">
        <v>322</v>
      </c>
      <c r="B18" s="94">
        <v>62</v>
      </c>
      <c r="C18" s="22"/>
      <c r="D18" s="22"/>
      <c r="E18" s="22"/>
      <c r="F18" s="22"/>
      <c r="G18" s="22"/>
      <c r="I18" s="36">
        <f t="shared" si="0"/>
        <v>0</v>
      </c>
      <c r="J18" s="36">
        <f t="shared" si="1"/>
        <v>0</v>
      </c>
      <c r="K18" s="36">
        <f t="shared" si="2"/>
        <v>0</v>
      </c>
      <c r="L18" s="36">
        <f t="shared" si="3"/>
        <v>0</v>
      </c>
    </row>
    <row r="19" spans="1:12" s="97" customFormat="1" ht="27" x14ac:dyDescent="0.3">
      <c r="A19" s="95" t="s">
        <v>323</v>
      </c>
      <c r="B19" s="94">
        <v>630</v>
      </c>
      <c r="C19" s="22"/>
      <c r="D19" s="22"/>
      <c r="E19" s="22"/>
      <c r="F19" s="22"/>
      <c r="G19" s="22"/>
      <c r="I19" s="36">
        <f t="shared" si="0"/>
        <v>0</v>
      </c>
      <c r="J19" s="36">
        <f t="shared" si="1"/>
        <v>0</v>
      </c>
      <c r="K19" s="36">
        <f t="shared" si="2"/>
        <v>0</v>
      </c>
      <c r="L19" s="36">
        <f t="shared" si="3"/>
        <v>0</v>
      </c>
    </row>
    <row r="20" spans="1:12" s="97" customFormat="1" ht="27" x14ac:dyDescent="0.3">
      <c r="A20" s="95" t="s">
        <v>324</v>
      </c>
      <c r="B20" s="94" t="s">
        <v>325</v>
      </c>
      <c r="C20" s="22"/>
      <c r="D20" s="22"/>
      <c r="E20" s="22"/>
      <c r="F20" s="22"/>
      <c r="G20" s="22"/>
      <c r="I20" s="36">
        <f t="shared" si="0"/>
        <v>0</v>
      </c>
      <c r="J20" s="36">
        <f t="shared" si="1"/>
        <v>0</v>
      </c>
      <c r="K20" s="36">
        <f t="shared" si="2"/>
        <v>0</v>
      </c>
      <c r="L20" s="36">
        <f t="shared" si="3"/>
        <v>0</v>
      </c>
    </row>
    <row r="21" spans="1:12" s="97" customFormat="1" x14ac:dyDescent="0.3">
      <c r="A21" s="95" t="s">
        <v>326</v>
      </c>
      <c r="B21" s="94" t="s">
        <v>327</v>
      </c>
      <c r="C21" s="22"/>
      <c r="D21" s="22"/>
      <c r="E21" s="22"/>
      <c r="F21" s="22"/>
      <c r="G21" s="22"/>
      <c r="I21" s="36">
        <f t="shared" si="0"/>
        <v>0</v>
      </c>
      <c r="J21" s="36">
        <f t="shared" si="1"/>
        <v>0</v>
      </c>
      <c r="K21" s="36">
        <f t="shared" si="2"/>
        <v>0</v>
      </c>
      <c r="L21" s="36">
        <f t="shared" si="3"/>
        <v>0</v>
      </c>
    </row>
    <row r="22" spans="1:12" s="97" customFormat="1" x14ac:dyDescent="0.3">
      <c r="A22" s="95" t="s">
        <v>328</v>
      </c>
      <c r="B22" s="94" t="s">
        <v>329</v>
      </c>
      <c r="C22" s="22"/>
      <c r="D22" s="22"/>
      <c r="E22" s="22"/>
      <c r="F22" s="22"/>
      <c r="G22" s="22"/>
      <c r="I22" s="36">
        <f t="shared" si="0"/>
        <v>0</v>
      </c>
      <c r="J22" s="36">
        <f t="shared" si="1"/>
        <v>0</v>
      </c>
      <c r="K22" s="36">
        <f t="shared" si="2"/>
        <v>0</v>
      </c>
      <c r="L22" s="36">
        <f t="shared" si="3"/>
        <v>0</v>
      </c>
    </row>
    <row r="23" spans="1:12" s="97" customFormat="1" x14ac:dyDescent="0.3">
      <c r="A23" s="95" t="s">
        <v>330</v>
      </c>
      <c r="B23" s="94">
        <v>649</v>
      </c>
      <c r="C23" s="22"/>
      <c r="D23" s="22"/>
      <c r="E23" s="22"/>
      <c r="F23" s="22"/>
      <c r="G23" s="22"/>
      <c r="I23" s="36">
        <f t="shared" si="0"/>
        <v>0</v>
      </c>
      <c r="J23" s="36">
        <f t="shared" si="1"/>
        <v>0</v>
      </c>
      <c r="K23" s="36">
        <f t="shared" si="2"/>
        <v>0</v>
      </c>
      <c r="L23" s="36">
        <f t="shared" si="3"/>
        <v>0</v>
      </c>
    </row>
    <row r="24" spans="1:12" s="97" customFormat="1" x14ac:dyDescent="0.3">
      <c r="A24" s="95" t="s">
        <v>331</v>
      </c>
      <c r="B24" s="94" t="s">
        <v>332</v>
      </c>
      <c r="C24" s="22"/>
      <c r="D24" s="22"/>
      <c r="E24" s="22"/>
      <c r="F24" s="22"/>
      <c r="G24" s="22"/>
      <c r="I24" s="36">
        <f t="shared" si="0"/>
        <v>0</v>
      </c>
      <c r="J24" s="36">
        <f t="shared" si="1"/>
        <v>0</v>
      </c>
      <c r="K24" s="36">
        <f t="shared" si="2"/>
        <v>0</v>
      </c>
      <c r="L24" s="36">
        <f t="shared" si="3"/>
        <v>0</v>
      </c>
    </row>
    <row r="25" spans="1:12" s="97" customFormat="1" x14ac:dyDescent="0.3">
      <c r="A25" s="103" t="s">
        <v>335</v>
      </c>
      <c r="B25" s="103">
        <v>9901</v>
      </c>
      <c r="C25" s="104">
        <f>C9-C15</f>
        <v>0</v>
      </c>
      <c r="D25" s="104">
        <f>D9-D15</f>
        <v>0</v>
      </c>
      <c r="E25" s="104">
        <f>E9-E15</f>
        <v>0</v>
      </c>
      <c r="F25" s="104">
        <f>F9-F15</f>
        <v>0</v>
      </c>
      <c r="G25" s="104">
        <f>G9-G15</f>
        <v>0</v>
      </c>
      <c r="I25" s="36">
        <f t="shared" si="0"/>
        <v>0</v>
      </c>
      <c r="J25" s="36">
        <f t="shared" si="1"/>
        <v>0</v>
      </c>
      <c r="K25" s="36">
        <f t="shared" si="2"/>
        <v>0</v>
      </c>
      <c r="L25" s="36">
        <f t="shared" si="3"/>
        <v>0</v>
      </c>
    </row>
    <row r="26" spans="1:12" x14ac:dyDescent="0.3">
      <c r="A26" s="103" t="s">
        <v>336</v>
      </c>
      <c r="B26" s="103" t="s">
        <v>295</v>
      </c>
      <c r="C26" s="5">
        <f>SUM(C27,C31)</f>
        <v>0</v>
      </c>
      <c r="D26" s="5">
        <f>SUM(D27,D31)</f>
        <v>0</v>
      </c>
      <c r="E26" s="5">
        <f>SUM(E27,E31)</f>
        <v>0</v>
      </c>
      <c r="F26" s="5">
        <f>SUM(F27,F31)</f>
        <v>0</v>
      </c>
      <c r="G26" s="5">
        <f>SUM(G27,G31)</f>
        <v>0</v>
      </c>
      <c r="I26" s="36">
        <f t="shared" si="0"/>
        <v>0</v>
      </c>
      <c r="J26" s="36">
        <f t="shared" si="1"/>
        <v>0</v>
      </c>
      <c r="K26" s="36">
        <f t="shared" si="2"/>
        <v>0</v>
      </c>
      <c r="L26" s="36">
        <f t="shared" si="3"/>
        <v>0</v>
      </c>
    </row>
    <row r="27" spans="1:12" x14ac:dyDescent="0.3">
      <c r="A27" s="95" t="s">
        <v>296</v>
      </c>
      <c r="B27" s="94">
        <v>75</v>
      </c>
      <c r="C27" s="5">
        <f>SUM(C28:C30)</f>
        <v>0</v>
      </c>
      <c r="D27" s="5">
        <f>SUM(D28:D30)</f>
        <v>0</v>
      </c>
      <c r="E27" s="5">
        <f>SUM(E28:E30)</f>
        <v>0</v>
      </c>
      <c r="F27" s="5">
        <f>SUM(F28:F30)</f>
        <v>0</v>
      </c>
      <c r="G27" s="5">
        <f>SUM(G28:G30)</f>
        <v>0</v>
      </c>
      <c r="I27" s="36">
        <f t="shared" si="0"/>
        <v>0</v>
      </c>
      <c r="J27" s="36">
        <f t="shared" si="1"/>
        <v>0</v>
      </c>
      <c r="K27" s="36">
        <f t="shared" si="2"/>
        <v>0</v>
      </c>
      <c r="L27" s="36">
        <f t="shared" si="3"/>
        <v>0</v>
      </c>
    </row>
    <row r="28" spans="1:12" x14ac:dyDescent="0.3">
      <c r="A28" s="96" t="s">
        <v>297</v>
      </c>
      <c r="B28" s="94">
        <v>750</v>
      </c>
      <c r="C28" s="22"/>
      <c r="D28" s="22"/>
      <c r="E28" s="22"/>
      <c r="F28" s="22"/>
      <c r="G28" s="22"/>
      <c r="I28" s="36">
        <f t="shared" si="0"/>
        <v>0</v>
      </c>
      <c r="J28" s="36">
        <f t="shared" si="1"/>
        <v>0</v>
      </c>
      <c r="K28" s="36">
        <f t="shared" si="2"/>
        <v>0</v>
      </c>
      <c r="L28" s="36">
        <f t="shared" si="3"/>
        <v>0</v>
      </c>
    </row>
    <row r="29" spans="1:12" x14ac:dyDescent="0.3">
      <c r="A29" s="96" t="s">
        <v>298</v>
      </c>
      <c r="B29" s="94">
        <v>751</v>
      </c>
      <c r="C29" s="22"/>
      <c r="D29" s="22"/>
      <c r="E29" s="22"/>
      <c r="F29" s="22"/>
      <c r="G29" s="22"/>
      <c r="I29" s="36">
        <f t="shared" si="0"/>
        <v>0</v>
      </c>
      <c r="J29" s="36">
        <f t="shared" si="1"/>
        <v>0</v>
      </c>
      <c r="K29" s="36">
        <f t="shared" si="2"/>
        <v>0</v>
      </c>
      <c r="L29" s="36">
        <f t="shared" si="3"/>
        <v>0</v>
      </c>
    </row>
    <row r="30" spans="1:12" x14ac:dyDescent="0.3">
      <c r="A30" s="96" t="s">
        <v>299</v>
      </c>
      <c r="B30" s="94" t="s">
        <v>300</v>
      </c>
      <c r="C30" s="22"/>
      <c r="D30" s="22"/>
      <c r="E30" s="22"/>
      <c r="F30" s="22"/>
      <c r="G30" s="22"/>
      <c r="I30" s="36">
        <f t="shared" si="0"/>
        <v>0</v>
      </c>
      <c r="J30" s="36">
        <f t="shared" si="1"/>
        <v>0</v>
      </c>
      <c r="K30" s="36">
        <f t="shared" si="2"/>
        <v>0</v>
      </c>
      <c r="L30" s="36">
        <f t="shared" si="3"/>
        <v>0</v>
      </c>
    </row>
    <row r="31" spans="1:12" x14ac:dyDescent="0.3">
      <c r="A31" s="95" t="s">
        <v>301</v>
      </c>
      <c r="B31" s="94" t="s">
        <v>302</v>
      </c>
      <c r="C31" s="22"/>
      <c r="D31" s="22"/>
      <c r="E31" s="22"/>
      <c r="F31" s="22"/>
      <c r="G31" s="22"/>
      <c r="I31" s="36">
        <f t="shared" si="0"/>
        <v>0</v>
      </c>
      <c r="J31" s="36">
        <f t="shared" si="1"/>
        <v>0</v>
      </c>
      <c r="K31" s="36">
        <f t="shared" si="2"/>
        <v>0</v>
      </c>
      <c r="L31" s="36">
        <f t="shared" si="3"/>
        <v>0</v>
      </c>
    </row>
    <row r="32" spans="1:12" x14ac:dyDescent="0.3">
      <c r="A32" s="103" t="s">
        <v>337</v>
      </c>
      <c r="B32" s="103" t="s">
        <v>303</v>
      </c>
      <c r="C32" s="5">
        <f>SUM(C33,C37)</f>
        <v>0</v>
      </c>
      <c r="D32" s="5">
        <f>SUM(D33,D37)</f>
        <v>0</v>
      </c>
      <c r="E32" s="5">
        <f>SUM(E33,E37)</f>
        <v>0</v>
      </c>
      <c r="F32" s="5">
        <f>SUM(F33,F37)</f>
        <v>0</v>
      </c>
      <c r="G32" s="5">
        <f>SUM(G33,G37)</f>
        <v>0</v>
      </c>
      <c r="I32" s="36">
        <f t="shared" si="0"/>
        <v>0</v>
      </c>
      <c r="J32" s="36">
        <f t="shared" si="1"/>
        <v>0</v>
      </c>
      <c r="K32" s="36">
        <f t="shared" si="2"/>
        <v>0</v>
      </c>
      <c r="L32" s="36">
        <f t="shared" si="3"/>
        <v>0</v>
      </c>
    </row>
    <row r="33" spans="1:12" x14ac:dyDescent="0.3">
      <c r="A33" s="95" t="s">
        <v>304</v>
      </c>
      <c r="B33" s="94">
        <v>65</v>
      </c>
      <c r="C33" s="5">
        <f>SUM(C34:C36)</f>
        <v>0</v>
      </c>
      <c r="D33" s="5">
        <f>SUM(D34:D36)</f>
        <v>0</v>
      </c>
      <c r="E33" s="5">
        <f>SUM(E34:E36)</f>
        <v>0</v>
      </c>
      <c r="F33" s="5">
        <f>SUM(F34:F36)</f>
        <v>0</v>
      </c>
      <c r="G33" s="5">
        <f>SUM(G34:G36)</f>
        <v>0</v>
      </c>
      <c r="I33" s="36">
        <f t="shared" si="0"/>
        <v>0</v>
      </c>
      <c r="J33" s="36">
        <f t="shared" si="1"/>
        <v>0</v>
      </c>
      <c r="K33" s="36">
        <f t="shared" si="2"/>
        <v>0</v>
      </c>
      <c r="L33" s="36">
        <f t="shared" si="3"/>
        <v>0</v>
      </c>
    </row>
    <row r="34" spans="1:12" x14ac:dyDescent="0.3">
      <c r="A34" s="96" t="s">
        <v>305</v>
      </c>
      <c r="B34" s="94">
        <v>650</v>
      </c>
      <c r="C34" s="22"/>
      <c r="D34" s="22"/>
      <c r="E34" s="22"/>
      <c r="F34" s="22"/>
      <c r="G34" s="22"/>
      <c r="I34" s="36">
        <f t="shared" si="0"/>
        <v>0</v>
      </c>
      <c r="J34" s="36">
        <f t="shared" si="1"/>
        <v>0</v>
      </c>
      <c r="K34" s="36">
        <f t="shared" si="2"/>
        <v>0</v>
      </c>
      <c r="L34" s="36">
        <f t="shared" si="3"/>
        <v>0</v>
      </c>
    </row>
    <row r="35" spans="1:12" ht="27" x14ac:dyDescent="0.3">
      <c r="A35" s="96" t="s">
        <v>306</v>
      </c>
      <c r="B35" s="94">
        <v>651</v>
      </c>
      <c r="C35" s="22"/>
      <c r="D35" s="22"/>
      <c r="E35" s="22"/>
      <c r="F35" s="22"/>
      <c r="G35" s="22"/>
      <c r="I35" s="36">
        <f t="shared" si="0"/>
        <v>0</v>
      </c>
      <c r="J35" s="36">
        <f t="shared" si="1"/>
        <v>0</v>
      </c>
      <c r="K35" s="36">
        <f t="shared" si="2"/>
        <v>0</v>
      </c>
      <c r="L35" s="36">
        <f t="shared" si="3"/>
        <v>0</v>
      </c>
    </row>
    <row r="36" spans="1:12" x14ac:dyDescent="0.3">
      <c r="A36" s="96" t="s">
        <v>307</v>
      </c>
      <c r="B36" s="94" t="s">
        <v>308</v>
      </c>
      <c r="C36" s="22"/>
      <c r="D36" s="22"/>
      <c r="E36" s="22"/>
      <c r="F36" s="22"/>
      <c r="G36" s="22"/>
      <c r="I36" s="36">
        <f t="shared" si="0"/>
        <v>0</v>
      </c>
      <c r="J36" s="36">
        <f t="shared" si="1"/>
        <v>0</v>
      </c>
      <c r="K36" s="36">
        <f t="shared" si="2"/>
        <v>0</v>
      </c>
      <c r="L36" s="36">
        <f t="shared" si="3"/>
        <v>0</v>
      </c>
    </row>
    <row r="37" spans="1:12" x14ac:dyDescent="0.3">
      <c r="A37" s="95" t="s">
        <v>309</v>
      </c>
      <c r="B37" s="94" t="s">
        <v>310</v>
      </c>
      <c r="C37" s="22"/>
      <c r="D37" s="22"/>
      <c r="E37" s="22"/>
      <c r="F37" s="22"/>
      <c r="G37" s="22"/>
      <c r="I37" s="36">
        <f t="shared" si="0"/>
        <v>0</v>
      </c>
      <c r="J37" s="36">
        <f t="shared" si="1"/>
        <v>0</v>
      </c>
      <c r="K37" s="36">
        <f t="shared" si="2"/>
        <v>0</v>
      </c>
      <c r="L37" s="36">
        <f t="shared" si="3"/>
        <v>0</v>
      </c>
    </row>
    <row r="38" spans="1:12" x14ac:dyDescent="0.3">
      <c r="A38" s="103" t="s">
        <v>338</v>
      </c>
      <c r="B38" s="103">
        <v>9903</v>
      </c>
      <c r="C38" s="5">
        <f>C25+C26-C32</f>
        <v>0</v>
      </c>
      <c r="D38" s="5">
        <f>D25+D26-D32</f>
        <v>0</v>
      </c>
      <c r="E38" s="5">
        <f>E25+E26-E32</f>
        <v>0</v>
      </c>
      <c r="F38" s="5">
        <f>F25+F26-F32</f>
        <v>0</v>
      </c>
      <c r="G38" s="5">
        <f>G25+G26-G32</f>
        <v>0</v>
      </c>
      <c r="I38" s="36">
        <f t="shared" si="0"/>
        <v>0</v>
      </c>
      <c r="J38" s="36">
        <f t="shared" si="1"/>
        <v>0</v>
      </c>
      <c r="K38" s="36">
        <f t="shared" si="2"/>
        <v>0</v>
      </c>
      <c r="L38" s="36">
        <f t="shared" si="3"/>
        <v>0</v>
      </c>
    </row>
    <row r="39" spans="1:12" x14ac:dyDescent="0.3">
      <c r="A39" s="103" t="s">
        <v>339</v>
      </c>
      <c r="B39" s="103">
        <v>780</v>
      </c>
      <c r="C39" s="22"/>
      <c r="D39" s="22"/>
      <c r="E39" s="22"/>
      <c r="F39" s="22"/>
      <c r="G39" s="22"/>
      <c r="I39" s="36">
        <f t="shared" si="0"/>
        <v>0</v>
      </c>
      <c r="J39" s="36">
        <f t="shared" si="1"/>
        <v>0</v>
      </c>
      <c r="K39" s="36">
        <f t="shared" si="2"/>
        <v>0</v>
      </c>
      <c r="L39" s="36">
        <f t="shared" si="3"/>
        <v>0</v>
      </c>
    </row>
    <row r="40" spans="1:12" x14ac:dyDescent="0.3">
      <c r="A40" s="103" t="s">
        <v>340</v>
      </c>
      <c r="B40" s="103">
        <v>680</v>
      </c>
      <c r="C40" s="22"/>
      <c r="D40" s="22"/>
      <c r="E40" s="22"/>
      <c r="F40" s="22"/>
      <c r="G40" s="22"/>
      <c r="I40" s="36">
        <f t="shared" si="0"/>
        <v>0</v>
      </c>
      <c r="J40" s="36">
        <f t="shared" si="1"/>
        <v>0</v>
      </c>
      <c r="K40" s="36">
        <f t="shared" si="2"/>
        <v>0</v>
      </c>
      <c r="L40" s="36">
        <f t="shared" si="3"/>
        <v>0</v>
      </c>
    </row>
    <row r="41" spans="1:12" x14ac:dyDescent="0.3">
      <c r="A41" s="103" t="s">
        <v>341</v>
      </c>
      <c r="B41" s="103" t="s">
        <v>311</v>
      </c>
      <c r="C41" s="22"/>
      <c r="D41" s="22"/>
      <c r="E41" s="22"/>
      <c r="F41" s="22"/>
      <c r="G41" s="22"/>
      <c r="I41" s="36">
        <f t="shared" si="0"/>
        <v>0</v>
      </c>
      <c r="J41" s="36">
        <f t="shared" si="1"/>
        <v>0</v>
      </c>
      <c r="K41" s="36">
        <f t="shared" si="2"/>
        <v>0</v>
      </c>
      <c r="L41" s="36">
        <f t="shared" si="3"/>
        <v>0</v>
      </c>
    </row>
    <row r="42" spans="1:12" x14ac:dyDescent="0.3">
      <c r="A42" s="103" t="s">
        <v>342</v>
      </c>
      <c r="B42" s="103">
        <v>9904</v>
      </c>
      <c r="C42" s="5">
        <f>C38+C39-C40-C41</f>
        <v>0</v>
      </c>
      <c r="D42" s="5">
        <f>D38+D39-D40-D41</f>
        <v>0</v>
      </c>
      <c r="E42" s="5">
        <f>E38+E39-E40-E41</f>
        <v>0</v>
      </c>
      <c r="F42" s="5">
        <f>F38+F39-F40-F41</f>
        <v>0</v>
      </c>
      <c r="G42" s="5">
        <f>G38+G39-G40-G41</f>
        <v>0</v>
      </c>
      <c r="I42" s="36">
        <f t="shared" si="0"/>
        <v>0</v>
      </c>
      <c r="J42" s="36">
        <f t="shared" si="1"/>
        <v>0</v>
      </c>
      <c r="K42" s="36">
        <f t="shared" si="2"/>
        <v>0</v>
      </c>
      <c r="L42" s="36">
        <f t="shared" si="3"/>
        <v>0</v>
      </c>
    </row>
    <row r="43" spans="1:12" x14ac:dyDescent="0.3">
      <c r="A43" s="103" t="s">
        <v>343</v>
      </c>
      <c r="B43" s="103">
        <v>789</v>
      </c>
      <c r="C43" s="22"/>
      <c r="D43" s="22"/>
      <c r="E43" s="22"/>
      <c r="F43" s="22"/>
      <c r="G43" s="22"/>
      <c r="I43" s="36">
        <f t="shared" si="0"/>
        <v>0</v>
      </c>
      <c r="J43" s="36">
        <f t="shared" si="1"/>
        <v>0</v>
      </c>
      <c r="K43" s="36">
        <f t="shared" si="2"/>
        <v>0</v>
      </c>
      <c r="L43" s="36">
        <f t="shared" si="3"/>
        <v>0</v>
      </c>
    </row>
    <row r="44" spans="1:12" x14ac:dyDescent="0.3">
      <c r="A44" s="103" t="s">
        <v>344</v>
      </c>
      <c r="B44" s="103">
        <v>689</v>
      </c>
      <c r="C44" s="22"/>
      <c r="D44" s="22"/>
      <c r="E44" s="22"/>
      <c r="F44" s="22"/>
      <c r="G44" s="22"/>
      <c r="I44" s="36">
        <f t="shared" si="0"/>
        <v>0</v>
      </c>
      <c r="J44" s="36">
        <f t="shared" si="1"/>
        <v>0</v>
      </c>
      <c r="K44" s="36">
        <f t="shared" si="2"/>
        <v>0</v>
      </c>
      <c r="L44" s="36">
        <f t="shared" si="3"/>
        <v>0</v>
      </c>
    </row>
    <row r="45" spans="1:12" x14ac:dyDescent="0.3">
      <c r="A45" s="103" t="s">
        <v>345</v>
      </c>
      <c r="B45" s="103">
        <v>9905</v>
      </c>
      <c r="C45" s="5">
        <f>C42+C43-C44</f>
        <v>0</v>
      </c>
      <c r="D45" s="5">
        <f>D42+D43-D44</f>
        <v>0</v>
      </c>
      <c r="E45" s="5">
        <f>E42+E43-E44</f>
        <v>0</v>
      </c>
      <c r="F45" s="5">
        <f>F42+F43-F44</f>
        <v>0</v>
      </c>
      <c r="G45" s="5">
        <f>G42+G43-G44</f>
        <v>0</v>
      </c>
      <c r="I45" s="36">
        <f t="shared" si="0"/>
        <v>0</v>
      </c>
      <c r="J45" s="36">
        <f t="shared" si="1"/>
        <v>0</v>
      </c>
      <c r="K45" s="36">
        <f t="shared" si="2"/>
        <v>0</v>
      </c>
      <c r="L45" s="36">
        <f t="shared" si="3"/>
        <v>0</v>
      </c>
    </row>
    <row r="47" spans="1:12" ht="15.75" x14ac:dyDescent="0.3">
      <c r="A47" s="271" t="s">
        <v>587</v>
      </c>
      <c r="B47" s="269"/>
      <c r="C47" s="269"/>
      <c r="D47" s="269"/>
      <c r="E47" s="270"/>
      <c r="F47" s="270"/>
      <c r="G47" s="270"/>
      <c r="I47" s="270"/>
      <c r="J47" s="270"/>
      <c r="K47" s="270"/>
      <c r="L47" s="270"/>
    </row>
    <row r="49" spans="1:12" x14ac:dyDescent="0.3">
      <c r="I49" s="741" t="s">
        <v>668</v>
      </c>
      <c r="J49" s="742"/>
      <c r="K49" s="742"/>
      <c r="L49" s="743"/>
    </row>
    <row r="50" spans="1:12" ht="27" x14ac:dyDescent="0.3">
      <c r="A50" s="77"/>
      <c r="B50" s="102" t="s">
        <v>104</v>
      </c>
      <c r="C50" s="79" t="str">
        <f>C8</f>
        <v>REALITE 2021</v>
      </c>
      <c r="D50" s="79" t="str">
        <f t="shared" ref="D50:G50" si="4">D8</f>
        <v>REALITE 2022</v>
      </c>
      <c r="E50" s="79" t="str">
        <f t="shared" si="4"/>
        <v>REALITE 2023</v>
      </c>
      <c r="F50" s="79" t="str">
        <f t="shared" si="4"/>
        <v>REALITE 2024</v>
      </c>
      <c r="G50" s="79" t="str">
        <f t="shared" si="4"/>
        <v>REALITE 2025</v>
      </c>
      <c r="I50" s="79" t="str">
        <f>RIGHT(D50,4)&amp;" - "&amp;RIGHT(C50,4)</f>
        <v>2022 - 2021</v>
      </c>
      <c r="J50" s="79" t="str">
        <f>RIGHT(E50,4)&amp;" - "&amp;RIGHT(D50,4)</f>
        <v>2023 - 2022</v>
      </c>
      <c r="K50" s="79" t="str">
        <f>RIGHT(F50,4)&amp;" - "&amp;RIGHT(E50,4)</f>
        <v>2024 - 2023</v>
      </c>
      <c r="L50" s="79" t="str">
        <f>RIGHT(G50,4)&amp;" - "&amp;RIGHT(F50,4)</f>
        <v>2025 - 2024</v>
      </c>
    </row>
    <row r="51" spans="1:12" s="97" customFormat="1" x14ac:dyDescent="0.3">
      <c r="A51" s="103" t="s">
        <v>333</v>
      </c>
      <c r="B51" s="103" t="s">
        <v>312</v>
      </c>
      <c r="C51" s="104">
        <f>SUM(C52:C56)</f>
        <v>0</v>
      </c>
      <c r="D51" s="104">
        <f>SUM(D52:D56)</f>
        <v>0</v>
      </c>
      <c r="E51" s="104">
        <f>SUM(E52:E56)</f>
        <v>0</v>
      </c>
      <c r="F51" s="104">
        <f>SUM(F52:F56)</f>
        <v>0</v>
      </c>
      <c r="G51" s="104">
        <f>SUM(G52:G56)</f>
        <v>0</v>
      </c>
      <c r="I51" s="36">
        <f t="shared" ref="I51:I87" si="5">IFERROR(IF(AND(ROUND(SUM(C51:C51),0)=0,ROUND(SUM(D51:D51),0)&gt;ROUND(SUM(C51:C51),0)),"INF",(ROUND(SUM(D51:D51),0)-ROUND(SUM(C51:C51),0))/ROUND(SUM(C51:C51),0)),0)</f>
        <v>0</v>
      </c>
      <c r="J51" s="36">
        <f t="shared" ref="J51:J87" si="6">IFERROR(IF(AND(ROUND(SUM(D51),0)=0,ROUND(SUM(E51:E51),0)&gt;ROUND(SUM(D51),0)),"INF",(ROUND(SUM(E51:E51),0)-ROUND(SUM(D51),0))/ROUND(SUM(D51),0)),0)</f>
        <v>0</v>
      </c>
      <c r="K51" s="36">
        <f t="shared" ref="K51:K87" si="7">IFERROR(IF(AND(ROUND(SUM(E51),0)=0,ROUND(SUM(F51:F51),0)&gt;ROUND(SUM(E51),0)),"INF",(ROUND(SUM(F51:F51),0)-ROUND(SUM(E51),0))/ROUND(SUM(E51),0)),0)</f>
        <v>0</v>
      </c>
      <c r="L51" s="36">
        <f t="shared" ref="L51:L87" si="8">IFERROR(IF(AND(ROUND(SUM(F51),0)=0,ROUND(SUM(G51:G51),0)&gt;ROUND(SUM(F51),0)),"INF",(ROUND(SUM(G51:G51),0)-ROUND(SUM(F51),0))/ROUND(SUM(F51),0)),0)</f>
        <v>0</v>
      </c>
    </row>
    <row r="52" spans="1:12" s="97" customFormat="1" x14ac:dyDescent="0.3">
      <c r="A52" s="95" t="s">
        <v>313</v>
      </c>
      <c r="B52" s="94">
        <v>70</v>
      </c>
      <c r="C52" s="22"/>
      <c r="D52" s="22"/>
      <c r="E52" s="22"/>
      <c r="F52" s="22"/>
      <c r="G52" s="22"/>
      <c r="I52" s="36">
        <f t="shared" si="5"/>
        <v>0</v>
      </c>
      <c r="J52" s="36">
        <f t="shared" si="6"/>
        <v>0</v>
      </c>
      <c r="K52" s="36">
        <f t="shared" si="7"/>
        <v>0</v>
      </c>
      <c r="L52" s="36">
        <f t="shared" si="8"/>
        <v>0</v>
      </c>
    </row>
    <row r="53" spans="1:12" s="97" customFormat="1" ht="27" x14ac:dyDescent="0.3">
      <c r="A53" s="95" t="s">
        <v>314</v>
      </c>
      <c r="B53" s="94">
        <v>71</v>
      </c>
      <c r="C53" s="22"/>
      <c r="D53" s="22"/>
      <c r="E53" s="22"/>
      <c r="F53" s="22"/>
      <c r="G53" s="22"/>
      <c r="I53" s="36">
        <f t="shared" si="5"/>
        <v>0</v>
      </c>
      <c r="J53" s="36">
        <f t="shared" si="6"/>
        <v>0</v>
      </c>
      <c r="K53" s="36">
        <f t="shared" si="7"/>
        <v>0</v>
      </c>
      <c r="L53" s="36">
        <f t="shared" si="8"/>
        <v>0</v>
      </c>
    </row>
    <row r="54" spans="1:12" s="97" customFormat="1" x14ac:dyDescent="0.3">
      <c r="A54" s="95" t="s">
        <v>315</v>
      </c>
      <c r="B54" s="94">
        <v>72</v>
      </c>
      <c r="C54" s="22"/>
      <c r="D54" s="22"/>
      <c r="E54" s="22"/>
      <c r="F54" s="22"/>
      <c r="G54" s="22"/>
      <c r="I54" s="36">
        <f t="shared" si="5"/>
        <v>0</v>
      </c>
      <c r="J54" s="36">
        <f t="shared" si="6"/>
        <v>0</v>
      </c>
      <c r="K54" s="36">
        <f t="shared" si="7"/>
        <v>0</v>
      </c>
      <c r="L54" s="36">
        <f t="shared" si="8"/>
        <v>0</v>
      </c>
    </row>
    <row r="55" spans="1:12" s="97" customFormat="1" x14ac:dyDescent="0.3">
      <c r="A55" s="95" t="s">
        <v>316</v>
      </c>
      <c r="B55" s="94">
        <v>74</v>
      </c>
      <c r="C55" s="22"/>
      <c r="D55" s="22"/>
      <c r="E55" s="22"/>
      <c r="F55" s="22"/>
      <c r="G55" s="22"/>
      <c r="I55" s="36">
        <f t="shared" si="5"/>
        <v>0</v>
      </c>
      <c r="J55" s="36">
        <f t="shared" si="6"/>
        <v>0</v>
      </c>
      <c r="K55" s="36">
        <f t="shared" si="7"/>
        <v>0</v>
      </c>
      <c r="L55" s="36">
        <f t="shared" si="8"/>
        <v>0</v>
      </c>
    </row>
    <row r="56" spans="1:12" s="97" customFormat="1" x14ac:dyDescent="0.3">
      <c r="A56" s="95" t="s">
        <v>317</v>
      </c>
      <c r="B56" s="94" t="s">
        <v>318</v>
      </c>
      <c r="C56" s="22"/>
      <c r="D56" s="22"/>
      <c r="E56" s="22"/>
      <c r="F56" s="22"/>
      <c r="G56" s="22"/>
      <c r="I56" s="36">
        <f t="shared" si="5"/>
        <v>0</v>
      </c>
      <c r="J56" s="36">
        <f t="shared" si="6"/>
        <v>0</v>
      </c>
      <c r="K56" s="36">
        <f t="shared" si="7"/>
        <v>0</v>
      </c>
      <c r="L56" s="36">
        <f t="shared" si="8"/>
        <v>0</v>
      </c>
    </row>
    <row r="57" spans="1:12" s="97" customFormat="1" x14ac:dyDescent="0.3">
      <c r="A57" s="103" t="s">
        <v>334</v>
      </c>
      <c r="B57" s="103" t="s">
        <v>319</v>
      </c>
      <c r="C57" s="104">
        <f>SUM(C58:C66)</f>
        <v>0</v>
      </c>
      <c r="D57" s="104">
        <f>SUM(D58:D66)</f>
        <v>0</v>
      </c>
      <c r="E57" s="104">
        <f>SUM(E58:E66)</f>
        <v>0</v>
      </c>
      <c r="F57" s="104">
        <f>SUM(F58:F66)</f>
        <v>0</v>
      </c>
      <c r="G57" s="104">
        <f>SUM(G58:G66)</f>
        <v>0</v>
      </c>
      <c r="I57" s="36">
        <f t="shared" si="5"/>
        <v>0</v>
      </c>
      <c r="J57" s="36">
        <f t="shared" si="6"/>
        <v>0</v>
      </c>
      <c r="K57" s="36">
        <f t="shared" si="7"/>
        <v>0</v>
      </c>
      <c r="L57" s="36">
        <f t="shared" si="8"/>
        <v>0</v>
      </c>
    </row>
    <row r="58" spans="1:12" s="97" customFormat="1" x14ac:dyDescent="0.3">
      <c r="A58" s="95" t="s">
        <v>320</v>
      </c>
      <c r="B58" s="94">
        <v>60</v>
      </c>
      <c r="C58" s="22"/>
      <c r="D58" s="22"/>
      <c r="E58" s="22"/>
      <c r="F58" s="22"/>
      <c r="G58" s="22"/>
      <c r="I58" s="36">
        <f t="shared" si="5"/>
        <v>0</v>
      </c>
      <c r="J58" s="36">
        <f t="shared" si="6"/>
        <v>0</v>
      </c>
      <c r="K58" s="36">
        <f t="shared" si="7"/>
        <v>0</v>
      </c>
      <c r="L58" s="36">
        <f t="shared" si="8"/>
        <v>0</v>
      </c>
    </row>
    <row r="59" spans="1:12" s="97" customFormat="1" x14ac:dyDescent="0.3">
      <c r="A59" s="95" t="s">
        <v>321</v>
      </c>
      <c r="B59" s="94">
        <v>61</v>
      </c>
      <c r="C59" s="22"/>
      <c r="D59" s="22"/>
      <c r="E59" s="22"/>
      <c r="F59" s="22"/>
      <c r="G59" s="22"/>
      <c r="I59" s="36">
        <f t="shared" si="5"/>
        <v>0</v>
      </c>
      <c r="J59" s="36">
        <f t="shared" si="6"/>
        <v>0</v>
      </c>
      <c r="K59" s="36">
        <f t="shared" si="7"/>
        <v>0</v>
      </c>
      <c r="L59" s="36">
        <f t="shared" si="8"/>
        <v>0</v>
      </c>
    </row>
    <row r="60" spans="1:12" s="97" customFormat="1" x14ac:dyDescent="0.3">
      <c r="A60" s="95" t="s">
        <v>322</v>
      </c>
      <c r="B60" s="94">
        <v>62</v>
      </c>
      <c r="C60" s="22"/>
      <c r="D60" s="22"/>
      <c r="E60" s="22"/>
      <c r="F60" s="22"/>
      <c r="G60" s="22"/>
      <c r="I60" s="36">
        <f t="shared" si="5"/>
        <v>0</v>
      </c>
      <c r="J60" s="36">
        <f t="shared" si="6"/>
        <v>0</v>
      </c>
      <c r="K60" s="36">
        <f t="shared" si="7"/>
        <v>0</v>
      </c>
      <c r="L60" s="36">
        <f t="shared" si="8"/>
        <v>0</v>
      </c>
    </row>
    <row r="61" spans="1:12" s="97" customFormat="1" ht="27" x14ac:dyDescent="0.3">
      <c r="A61" s="95" t="s">
        <v>323</v>
      </c>
      <c r="B61" s="94">
        <v>630</v>
      </c>
      <c r="C61" s="22"/>
      <c r="D61" s="22"/>
      <c r="E61" s="22"/>
      <c r="F61" s="22"/>
      <c r="G61" s="22"/>
      <c r="I61" s="36">
        <f t="shared" si="5"/>
        <v>0</v>
      </c>
      <c r="J61" s="36">
        <f t="shared" si="6"/>
        <v>0</v>
      </c>
      <c r="K61" s="36">
        <f t="shared" si="7"/>
        <v>0</v>
      </c>
      <c r="L61" s="36">
        <f t="shared" si="8"/>
        <v>0</v>
      </c>
    </row>
    <row r="62" spans="1:12" s="97" customFormat="1" ht="27" x14ac:dyDescent="0.3">
      <c r="A62" s="95" t="s">
        <v>324</v>
      </c>
      <c r="B62" s="94" t="s">
        <v>325</v>
      </c>
      <c r="C62" s="22"/>
      <c r="D62" s="22"/>
      <c r="E62" s="22"/>
      <c r="F62" s="22"/>
      <c r="G62" s="22"/>
      <c r="I62" s="36">
        <f t="shared" si="5"/>
        <v>0</v>
      </c>
      <c r="J62" s="36">
        <f t="shared" si="6"/>
        <v>0</v>
      </c>
      <c r="K62" s="36">
        <f t="shared" si="7"/>
        <v>0</v>
      </c>
      <c r="L62" s="36">
        <f t="shared" si="8"/>
        <v>0</v>
      </c>
    </row>
    <row r="63" spans="1:12" s="97" customFormat="1" x14ac:dyDescent="0.3">
      <c r="A63" s="95" t="s">
        <v>326</v>
      </c>
      <c r="B63" s="94" t="s">
        <v>327</v>
      </c>
      <c r="C63" s="22"/>
      <c r="D63" s="22"/>
      <c r="E63" s="22"/>
      <c r="F63" s="22"/>
      <c r="G63" s="22"/>
      <c r="I63" s="36">
        <f t="shared" si="5"/>
        <v>0</v>
      </c>
      <c r="J63" s="36">
        <f t="shared" si="6"/>
        <v>0</v>
      </c>
      <c r="K63" s="36">
        <f t="shared" si="7"/>
        <v>0</v>
      </c>
      <c r="L63" s="36">
        <f t="shared" si="8"/>
        <v>0</v>
      </c>
    </row>
    <row r="64" spans="1:12" s="97" customFormat="1" x14ac:dyDescent="0.3">
      <c r="A64" s="95" t="s">
        <v>328</v>
      </c>
      <c r="B64" s="94" t="s">
        <v>329</v>
      </c>
      <c r="C64" s="22"/>
      <c r="D64" s="22"/>
      <c r="E64" s="22"/>
      <c r="F64" s="22"/>
      <c r="G64" s="22"/>
      <c r="I64" s="36">
        <f t="shared" si="5"/>
        <v>0</v>
      </c>
      <c r="J64" s="36">
        <f t="shared" si="6"/>
        <v>0</v>
      </c>
      <c r="K64" s="36">
        <f t="shared" si="7"/>
        <v>0</v>
      </c>
      <c r="L64" s="36">
        <f t="shared" si="8"/>
        <v>0</v>
      </c>
    </row>
    <row r="65" spans="1:12" s="97" customFormat="1" x14ac:dyDescent="0.3">
      <c r="A65" s="95" t="s">
        <v>330</v>
      </c>
      <c r="B65" s="94">
        <v>649</v>
      </c>
      <c r="C65" s="22"/>
      <c r="D65" s="22"/>
      <c r="E65" s="22"/>
      <c r="F65" s="22"/>
      <c r="G65" s="22"/>
      <c r="I65" s="36">
        <f t="shared" si="5"/>
        <v>0</v>
      </c>
      <c r="J65" s="36">
        <f t="shared" si="6"/>
        <v>0</v>
      </c>
      <c r="K65" s="36">
        <f t="shared" si="7"/>
        <v>0</v>
      </c>
      <c r="L65" s="36">
        <f t="shared" si="8"/>
        <v>0</v>
      </c>
    </row>
    <row r="66" spans="1:12" s="97" customFormat="1" x14ac:dyDescent="0.3">
      <c r="A66" s="95" t="s">
        <v>331</v>
      </c>
      <c r="B66" s="94" t="s">
        <v>332</v>
      </c>
      <c r="C66" s="22"/>
      <c r="D66" s="22"/>
      <c r="E66" s="22"/>
      <c r="F66" s="22"/>
      <c r="G66" s="22"/>
      <c r="I66" s="36">
        <f t="shared" si="5"/>
        <v>0</v>
      </c>
      <c r="J66" s="36">
        <f t="shared" si="6"/>
        <v>0</v>
      </c>
      <c r="K66" s="36">
        <f t="shared" si="7"/>
        <v>0</v>
      </c>
      <c r="L66" s="36">
        <f t="shared" si="8"/>
        <v>0</v>
      </c>
    </row>
    <row r="67" spans="1:12" s="97" customFormat="1" x14ac:dyDescent="0.3">
      <c r="A67" s="103" t="s">
        <v>335</v>
      </c>
      <c r="B67" s="103">
        <v>9901</v>
      </c>
      <c r="C67" s="104">
        <f>C51-C57</f>
        <v>0</v>
      </c>
      <c r="D67" s="104">
        <f>D51-D57</f>
        <v>0</v>
      </c>
      <c r="E67" s="104">
        <f>E51-E57</f>
        <v>0</v>
      </c>
      <c r="F67" s="104">
        <f>F51-F57</f>
        <v>0</v>
      </c>
      <c r="G67" s="104">
        <f>G51-G57</f>
        <v>0</v>
      </c>
      <c r="I67" s="36">
        <f t="shared" si="5"/>
        <v>0</v>
      </c>
      <c r="J67" s="36">
        <f t="shared" si="6"/>
        <v>0</v>
      </c>
      <c r="K67" s="36">
        <f t="shared" si="7"/>
        <v>0</v>
      </c>
      <c r="L67" s="36">
        <f t="shared" si="8"/>
        <v>0</v>
      </c>
    </row>
    <row r="68" spans="1:12" x14ac:dyDescent="0.3">
      <c r="A68" s="103" t="s">
        <v>336</v>
      </c>
      <c r="B68" s="103" t="s">
        <v>295</v>
      </c>
      <c r="C68" s="5">
        <f>SUM(C69,C73)</f>
        <v>0</v>
      </c>
      <c r="D68" s="5">
        <f>SUM(D69,D73)</f>
        <v>0</v>
      </c>
      <c r="E68" s="5">
        <f>SUM(E69,E73)</f>
        <v>0</v>
      </c>
      <c r="F68" s="5">
        <f>SUM(F69,F73)</f>
        <v>0</v>
      </c>
      <c r="G68" s="5">
        <f>SUM(G69,G73)</f>
        <v>0</v>
      </c>
      <c r="I68" s="36">
        <f t="shared" si="5"/>
        <v>0</v>
      </c>
      <c r="J68" s="36">
        <f t="shared" si="6"/>
        <v>0</v>
      </c>
      <c r="K68" s="36">
        <f t="shared" si="7"/>
        <v>0</v>
      </c>
      <c r="L68" s="36">
        <f t="shared" si="8"/>
        <v>0</v>
      </c>
    </row>
    <row r="69" spans="1:12" x14ac:dyDescent="0.3">
      <c r="A69" s="95" t="s">
        <v>296</v>
      </c>
      <c r="B69" s="94">
        <v>75</v>
      </c>
      <c r="C69" s="5">
        <f>SUM(C70:C72)</f>
        <v>0</v>
      </c>
      <c r="D69" s="5">
        <f>SUM(D70:D72)</f>
        <v>0</v>
      </c>
      <c r="E69" s="5">
        <f>SUM(E70:E72)</f>
        <v>0</v>
      </c>
      <c r="F69" s="5">
        <f>SUM(F70:F72)</f>
        <v>0</v>
      </c>
      <c r="G69" s="5">
        <f>SUM(G70:G72)</f>
        <v>0</v>
      </c>
      <c r="I69" s="36">
        <f t="shared" si="5"/>
        <v>0</v>
      </c>
      <c r="J69" s="36">
        <f t="shared" si="6"/>
        <v>0</v>
      </c>
      <c r="K69" s="36">
        <f t="shared" si="7"/>
        <v>0</v>
      </c>
      <c r="L69" s="36">
        <f t="shared" si="8"/>
        <v>0</v>
      </c>
    </row>
    <row r="70" spans="1:12" x14ac:dyDescent="0.3">
      <c r="A70" s="96" t="s">
        <v>297</v>
      </c>
      <c r="B70" s="94">
        <v>750</v>
      </c>
      <c r="C70" s="22"/>
      <c r="D70" s="22"/>
      <c r="E70" s="22"/>
      <c r="F70" s="22"/>
      <c r="G70" s="22"/>
      <c r="I70" s="36">
        <f t="shared" si="5"/>
        <v>0</v>
      </c>
      <c r="J70" s="36">
        <f t="shared" si="6"/>
        <v>0</v>
      </c>
      <c r="K70" s="36">
        <f t="shared" si="7"/>
        <v>0</v>
      </c>
      <c r="L70" s="36">
        <f t="shared" si="8"/>
        <v>0</v>
      </c>
    </row>
    <row r="71" spans="1:12" x14ac:dyDescent="0.3">
      <c r="A71" s="96" t="s">
        <v>298</v>
      </c>
      <c r="B71" s="94">
        <v>751</v>
      </c>
      <c r="C71" s="22"/>
      <c r="D71" s="22"/>
      <c r="E71" s="22"/>
      <c r="F71" s="22"/>
      <c r="G71" s="22"/>
      <c r="I71" s="36">
        <f t="shared" si="5"/>
        <v>0</v>
      </c>
      <c r="J71" s="36">
        <f t="shared" si="6"/>
        <v>0</v>
      </c>
      <c r="K71" s="36">
        <f t="shared" si="7"/>
        <v>0</v>
      </c>
      <c r="L71" s="36">
        <f t="shared" si="8"/>
        <v>0</v>
      </c>
    </row>
    <row r="72" spans="1:12" x14ac:dyDescent="0.3">
      <c r="A72" s="96" t="s">
        <v>299</v>
      </c>
      <c r="B72" s="94" t="s">
        <v>300</v>
      </c>
      <c r="C72" s="22"/>
      <c r="D72" s="22"/>
      <c r="E72" s="22"/>
      <c r="F72" s="22"/>
      <c r="G72" s="22"/>
      <c r="I72" s="36">
        <f t="shared" si="5"/>
        <v>0</v>
      </c>
      <c r="J72" s="36">
        <f t="shared" si="6"/>
        <v>0</v>
      </c>
      <c r="K72" s="36">
        <f t="shared" si="7"/>
        <v>0</v>
      </c>
      <c r="L72" s="36">
        <f t="shared" si="8"/>
        <v>0</v>
      </c>
    </row>
    <row r="73" spans="1:12" x14ac:dyDescent="0.3">
      <c r="A73" s="95" t="s">
        <v>301</v>
      </c>
      <c r="B73" s="94" t="s">
        <v>302</v>
      </c>
      <c r="C73" s="22"/>
      <c r="D73" s="22"/>
      <c r="E73" s="22"/>
      <c r="F73" s="22"/>
      <c r="G73" s="22"/>
      <c r="I73" s="36">
        <f t="shared" si="5"/>
        <v>0</v>
      </c>
      <c r="J73" s="36">
        <f t="shared" si="6"/>
        <v>0</v>
      </c>
      <c r="K73" s="36">
        <f t="shared" si="7"/>
        <v>0</v>
      </c>
      <c r="L73" s="36">
        <f t="shared" si="8"/>
        <v>0</v>
      </c>
    </row>
    <row r="74" spans="1:12" x14ac:dyDescent="0.3">
      <c r="A74" s="103" t="s">
        <v>337</v>
      </c>
      <c r="B74" s="103" t="s">
        <v>303</v>
      </c>
      <c r="C74" s="5">
        <f>SUM(C75,C79)</f>
        <v>0</v>
      </c>
      <c r="D74" s="5">
        <f>SUM(D75,D79)</f>
        <v>0</v>
      </c>
      <c r="E74" s="5">
        <f>SUM(E75,E79)</f>
        <v>0</v>
      </c>
      <c r="F74" s="5">
        <f>SUM(F75,F79)</f>
        <v>0</v>
      </c>
      <c r="G74" s="5">
        <f>SUM(G75,G79)</f>
        <v>0</v>
      </c>
      <c r="I74" s="36">
        <f t="shared" si="5"/>
        <v>0</v>
      </c>
      <c r="J74" s="36">
        <f t="shared" si="6"/>
        <v>0</v>
      </c>
      <c r="K74" s="36">
        <f t="shared" si="7"/>
        <v>0</v>
      </c>
      <c r="L74" s="36">
        <f t="shared" si="8"/>
        <v>0</v>
      </c>
    </row>
    <row r="75" spans="1:12" x14ac:dyDescent="0.3">
      <c r="A75" s="95" t="s">
        <v>304</v>
      </c>
      <c r="B75" s="94">
        <v>65</v>
      </c>
      <c r="C75" s="5">
        <f>SUM(C76:C78)</f>
        <v>0</v>
      </c>
      <c r="D75" s="5">
        <f>SUM(D76:D78)</f>
        <v>0</v>
      </c>
      <c r="E75" s="5">
        <f>SUM(E76:E78)</f>
        <v>0</v>
      </c>
      <c r="F75" s="5">
        <f>SUM(F76:F78)</f>
        <v>0</v>
      </c>
      <c r="G75" s="5">
        <f>SUM(G76:G78)</f>
        <v>0</v>
      </c>
      <c r="I75" s="36">
        <f t="shared" si="5"/>
        <v>0</v>
      </c>
      <c r="J75" s="36">
        <f t="shared" si="6"/>
        <v>0</v>
      </c>
      <c r="K75" s="36">
        <f t="shared" si="7"/>
        <v>0</v>
      </c>
      <c r="L75" s="36">
        <f t="shared" si="8"/>
        <v>0</v>
      </c>
    </row>
    <row r="76" spans="1:12" x14ac:dyDescent="0.3">
      <c r="A76" s="96" t="s">
        <v>305</v>
      </c>
      <c r="B76" s="94">
        <v>650</v>
      </c>
      <c r="C76" s="22"/>
      <c r="D76" s="22"/>
      <c r="E76" s="22"/>
      <c r="F76" s="22"/>
      <c r="G76" s="22"/>
      <c r="I76" s="36">
        <f t="shared" si="5"/>
        <v>0</v>
      </c>
      <c r="J76" s="36">
        <f t="shared" si="6"/>
        <v>0</v>
      </c>
      <c r="K76" s="36">
        <f t="shared" si="7"/>
        <v>0</v>
      </c>
      <c r="L76" s="36">
        <f t="shared" si="8"/>
        <v>0</v>
      </c>
    </row>
    <row r="77" spans="1:12" ht="27" x14ac:dyDescent="0.3">
      <c r="A77" s="96" t="s">
        <v>306</v>
      </c>
      <c r="B77" s="94">
        <v>651</v>
      </c>
      <c r="C77" s="22"/>
      <c r="D77" s="22"/>
      <c r="E77" s="22"/>
      <c r="F77" s="22"/>
      <c r="G77" s="22"/>
      <c r="I77" s="36">
        <f t="shared" si="5"/>
        <v>0</v>
      </c>
      <c r="J77" s="36">
        <f t="shared" si="6"/>
        <v>0</v>
      </c>
      <c r="K77" s="36">
        <f t="shared" si="7"/>
        <v>0</v>
      </c>
      <c r="L77" s="36">
        <f t="shared" si="8"/>
        <v>0</v>
      </c>
    </row>
    <row r="78" spans="1:12" x14ac:dyDescent="0.3">
      <c r="A78" s="96" t="s">
        <v>307</v>
      </c>
      <c r="B78" s="94" t="s">
        <v>308</v>
      </c>
      <c r="C78" s="22"/>
      <c r="D78" s="22"/>
      <c r="E78" s="22"/>
      <c r="F78" s="22"/>
      <c r="G78" s="22"/>
      <c r="I78" s="36">
        <f t="shared" si="5"/>
        <v>0</v>
      </c>
      <c r="J78" s="36">
        <f t="shared" si="6"/>
        <v>0</v>
      </c>
      <c r="K78" s="36">
        <f t="shared" si="7"/>
        <v>0</v>
      </c>
      <c r="L78" s="36">
        <f t="shared" si="8"/>
        <v>0</v>
      </c>
    </row>
    <row r="79" spans="1:12" x14ac:dyDescent="0.3">
      <c r="A79" s="95" t="s">
        <v>309</v>
      </c>
      <c r="B79" s="94" t="s">
        <v>310</v>
      </c>
      <c r="C79" s="22"/>
      <c r="D79" s="22"/>
      <c r="E79" s="22"/>
      <c r="F79" s="22"/>
      <c r="G79" s="22"/>
      <c r="I79" s="36">
        <f t="shared" si="5"/>
        <v>0</v>
      </c>
      <c r="J79" s="36">
        <f t="shared" si="6"/>
        <v>0</v>
      </c>
      <c r="K79" s="36">
        <f t="shared" si="7"/>
        <v>0</v>
      </c>
      <c r="L79" s="36">
        <f t="shared" si="8"/>
        <v>0</v>
      </c>
    </row>
    <row r="80" spans="1:12" x14ac:dyDescent="0.3">
      <c r="A80" s="103" t="s">
        <v>338</v>
      </c>
      <c r="B80" s="103">
        <v>9903</v>
      </c>
      <c r="C80" s="5">
        <f>C67+C68-C74</f>
        <v>0</v>
      </c>
      <c r="D80" s="5">
        <f>D67+D68-D74</f>
        <v>0</v>
      </c>
      <c r="E80" s="5">
        <f>E67+E68-E74</f>
        <v>0</v>
      </c>
      <c r="F80" s="5">
        <f>F67+F68-F74</f>
        <v>0</v>
      </c>
      <c r="G80" s="5">
        <f>G67+G68-G74</f>
        <v>0</v>
      </c>
      <c r="I80" s="36">
        <f t="shared" si="5"/>
        <v>0</v>
      </c>
      <c r="J80" s="36">
        <f t="shared" si="6"/>
        <v>0</v>
      </c>
      <c r="K80" s="36">
        <f t="shared" si="7"/>
        <v>0</v>
      </c>
      <c r="L80" s="36">
        <f t="shared" si="8"/>
        <v>0</v>
      </c>
    </row>
    <row r="81" spans="1:12" x14ac:dyDescent="0.3">
      <c r="A81" s="103" t="s">
        <v>339</v>
      </c>
      <c r="B81" s="103">
        <v>780</v>
      </c>
      <c r="C81" s="22"/>
      <c r="D81" s="22"/>
      <c r="E81" s="22"/>
      <c r="F81" s="22"/>
      <c r="G81" s="22"/>
      <c r="I81" s="36">
        <f t="shared" si="5"/>
        <v>0</v>
      </c>
      <c r="J81" s="36">
        <f t="shared" si="6"/>
        <v>0</v>
      </c>
      <c r="K81" s="36">
        <f t="shared" si="7"/>
        <v>0</v>
      </c>
      <c r="L81" s="36">
        <f t="shared" si="8"/>
        <v>0</v>
      </c>
    </row>
    <row r="82" spans="1:12" x14ac:dyDescent="0.3">
      <c r="A82" s="103" t="s">
        <v>340</v>
      </c>
      <c r="B82" s="103">
        <v>680</v>
      </c>
      <c r="C82" s="22"/>
      <c r="D82" s="22"/>
      <c r="E82" s="22"/>
      <c r="F82" s="22"/>
      <c r="G82" s="22"/>
      <c r="I82" s="36">
        <f t="shared" si="5"/>
        <v>0</v>
      </c>
      <c r="J82" s="36">
        <f t="shared" si="6"/>
        <v>0</v>
      </c>
      <c r="K82" s="36">
        <f t="shared" si="7"/>
        <v>0</v>
      </c>
      <c r="L82" s="36">
        <f t="shared" si="8"/>
        <v>0</v>
      </c>
    </row>
    <row r="83" spans="1:12" x14ac:dyDescent="0.3">
      <c r="A83" s="103" t="s">
        <v>341</v>
      </c>
      <c r="B83" s="103" t="s">
        <v>311</v>
      </c>
      <c r="C83" s="22"/>
      <c r="D83" s="22"/>
      <c r="E83" s="22"/>
      <c r="F83" s="22"/>
      <c r="G83" s="22"/>
      <c r="I83" s="36">
        <f t="shared" si="5"/>
        <v>0</v>
      </c>
      <c r="J83" s="36">
        <f t="shared" si="6"/>
        <v>0</v>
      </c>
      <c r="K83" s="36">
        <f t="shared" si="7"/>
        <v>0</v>
      </c>
      <c r="L83" s="36">
        <f t="shared" si="8"/>
        <v>0</v>
      </c>
    </row>
    <row r="84" spans="1:12" x14ac:dyDescent="0.3">
      <c r="A84" s="103" t="s">
        <v>342</v>
      </c>
      <c r="B84" s="103">
        <v>9904</v>
      </c>
      <c r="C84" s="5">
        <f>C80+C81-C82-C83</f>
        <v>0</v>
      </c>
      <c r="D84" s="5">
        <f>D80+D81-D82-D83</f>
        <v>0</v>
      </c>
      <c r="E84" s="5">
        <f>E80+E81-E82-E83</f>
        <v>0</v>
      </c>
      <c r="F84" s="5">
        <f>F80+F81-F82-F83</f>
        <v>0</v>
      </c>
      <c r="G84" s="5">
        <f>G80+G81-G82-G83</f>
        <v>0</v>
      </c>
      <c r="I84" s="36">
        <f t="shared" si="5"/>
        <v>0</v>
      </c>
      <c r="J84" s="36">
        <f t="shared" si="6"/>
        <v>0</v>
      </c>
      <c r="K84" s="36">
        <f t="shared" si="7"/>
        <v>0</v>
      </c>
      <c r="L84" s="36">
        <f t="shared" si="8"/>
        <v>0</v>
      </c>
    </row>
    <row r="85" spans="1:12" x14ac:dyDescent="0.3">
      <c r="A85" s="103" t="s">
        <v>343</v>
      </c>
      <c r="B85" s="103">
        <v>789</v>
      </c>
      <c r="C85" s="22"/>
      <c r="D85" s="22"/>
      <c r="E85" s="22"/>
      <c r="F85" s="22"/>
      <c r="G85" s="22"/>
      <c r="I85" s="36">
        <f t="shared" si="5"/>
        <v>0</v>
      </c>
      <c r="J85" s="36">
        <f t="shared" si="6"/>
        <v>0</v>
      </c>
      <c r="K85" s="36">
        <f t="shared" si="7"/>
        <v>0</v>
      </c>
      <c r="L85" s="36">
        <f t="shared" si="8"/>
        <v>0</v>
      </c>
    </row>
    <row r="86" spans="1:12" x14ac:dyDescent="0.3">
      <c r="A86" s="103" t="s">
        <v>344</v>
      </c>
      <c r="B86" s="103">
        <v>689</v>
      </c>
      <c r="C86" s="22"/>
      <c r="D86" s="22"/>
      <c r="E86" s="22"/>
      <c r="F86" s="22"/>
      <c r="G86" s="22"/>
      <c r="I86" s="36">
        <f t="shared" si="5"/>
        <v>0</v>
      </c>
      <c r="J86" s="36">
        <f t="shared" si="6"/>
        <v>0</v>
      </c>
      <c r="K86" s="36">
        <f t="shared" si="7"/>
        <v>0</v>
      </c>
      <c r="L86" s="36">
        <f t="shared" si="8"/>
        <v>0</v>
      </c>
    </row>
    <row r="87" spans="1:12" x14ac:dyDescent="0.3">
      <c r="A87" s="103" t="s">
        <v>345</v>
      </c>
      <c r="B87" s="103">
        <v>9905</v>
      </c>
      <c r="C87" s="5">
        <f>C84+C85-C86</f>
        <v>0</v>
      </c>
      <c r="D87" s="5">
        <f>D84+D85-D86</f>
        <v>0</v>
      </c>
      <c r="E87" s="5">
        <f>E84+E85-E86</f>
        <v>0</v>
      </c>
      <c r="F87" s="5">
        <f>F84+F85-F86</f>
        <v>0</v>
      </c>
      <c r="G87" s="5">
        <f>G84+G85-G86</f>
        <v>0</v>
      </c>
      <c r="I87" s="36">
        <f t="shared" si="5"/>
        <v>0</v>
      </c>
      <c r="J87" s="36">
        <f t="shared" si="6"/>
        <v>0</v>
      </c>
      <c r="K87" s="36">
        <f t="shared" si="7"/>
        <v>0</v>
      </c>
      <c r="L87" s="36">
        <f t="shared" si="8"/>
        <v>0</v>
      </c>
    </row>
    <row r="90" spans="1:12" ht="15.75" x14ac:dyDescent="0.3">
      <c r="A90" s="271" t="s">
        <v>588</v>
      </c>
      <c r="B90" s="269"/>
      <c r="C90" s="269"/>
      <c r="D90" s="269"/>
      <c r="E90" s="270"/>
      <c r="F90" s="270"/>
      <c r="G90" s="270"/>
      <c r="I90" s="270"/>
      <c r="J90" s="270"/>
      <c r="K90" s="270"/>
      <c r="L90" s="270"/>
    </row>
    <row r="92" spans="1:12" x14ac:dyDescent="0.3">
      <c r="I92" s="741" t="s">
        <v>668</v>
      </c>
      <c r="J92" s="742"/>
      <c r="K92" s="742"/>
      <c r="L92" s="743"/>
    </row>
    <row r="93" spans="1:12" ht="27" x14ac:dyDescent="0.3">
      <c r="A93" s="77"/>
      <c r="B93" s="102" t="s">
        <v>104</v>
      </c>
      <c r="C93" s="79" t="str">
        <f>C50</f>
        <v>REALITE 2021</v>
      </c>
      <c r="D93" s="79" t="str">
        <f t="shared" ref="D93:G93" si="9">D50</f>
        <v>REALITE 2022</v>
      </c>
      <c r="E93" s="79" t="str">
        <f t="shared" si="9"/>
        <v>REALITE 2023</v>
      </c>
      <c r="F93" s="79" t="str">
        <f t="shared" si="9"/>
        <v>REALITE 2024</v>
      </c>
      <c r="G93" s="79" t="str">
        <f t="shared" si="9"/>
        <v>REALITE 2025</v>
      </c>
      <c r="I93" s="79" t="str">
        <f>RIGHT(D93,4)&amp;" - "&amp;RIGHT(C93,4)</f>
        <v>2022 - 2021</v>
      </c>
      <c r="J93" s="79" t="str">
        <f>RIGHT(E93,4)&amp;" - "&amp;RIGHT(D93,4)</f>
        <v>2023 - 2022</v>
      </c>
      <c r="K93" s="79" t="str">
        <f>RIGHT(F93,4)&amp;" - "&amp;RIGHT(E93,4)</f>
        <v>2024 - 2023</v>
      </c>
      <c r="L93" s="79" t="str">
        <f>RIGHT(G93,4)&amp;" - "&amp;RIGHT(F93,4)</f>
        <v>2025 - 2024</v>
      </c>
    </row>
    <row r="94" spans="1:12" x14ac:dyDescent="0.3">
      <c r="A94" s="103" t="s">
        <v>333</v>
      </c>
      <c r="B94" s="103" t="s">
        <v>312</v>
      </c>
      <c r="C94" s="104">
        <f>SUM(C95:C99)</f>
        <v>0</v>
      </c>
      <c r="D94" s="104">
        <f>SUM(D95:D99)</f>
        <v>0</v>
      </c>
      <c r="E94" s="104">
        <f>SUM(E95:E99)</f>
        <v>0</v>
      </c>
      <c r="F94" s="104">
        <f>SUM(F95:F99)</f>
        <v>0</v>
      </c>
      <c r="G94" s="104">
        <f>SUM(G95:G99)</f>
        <v>0</v>
      </c>
      <c r="I94" s="36">
        <f t="shared" ref="I94:I130" si="10">IFERROR(IF(AND(ROUND(SUM(C94:C94),0)=0,ROUND(SUM(D94:D94),0)&gt;ROUND(SUM(C94:C94),0)),"INF",(ROUND(SUM(D94:D94),0)-ROUND(SUM(C94:C94),0))/ROUND(SUM(C94:C94),0)),0)</f>
        <v>0</v>
      </c>
      <c r="J94" s="36">
        <f t="shared" ref="J94:J130" si="11">IFERROR(IF(AND(ROUND(SUM(D94),0)=0,ROUND(SUM(E94:E94),0)&gt;ROUND(SUM(D94),0)),"INF",(ROUND(SUM(E94:E94),0)-ROUND(SUM(D94),0))/ROUND(SUM(D94),0)),0)</f>
        <v>0</v>
      </c>
      <c r="K94" s="36">
        <f t="shared" ref="K94:K130" si="12">IFERROR(IF(AND(ROUND(SUM(E94),0)=0,ROUND(SUM(F94:F94),0)&gt;ROUND(SUM(E94),0)),"INF",(ROUND(SUM(F94:F94),0)-ROUND(SUM(E94),0))/ROUND(SUM(E94),0)),0)</f>
        <v>0</v>
      </c>
      <c r="L94" s="36">
        <f t="shared" ref="L94:L130" si="13">IFERROR(IF(AND(ROUND(SUM(F94),0)=0,ROUND(SUM(G94:G94),0)&gt;ROUND(SUM(F94),0)),"INF",(ROUND(SUM(G94:G94),0)-ROUND(SUM(F94),0))/ROUND(SUM(F94),0)),0)</f>
        <v>0</v>
      </c>
    </row>
    <row r="95" spans="1:12" x14ac:dyDescent="0.3">
      <c r="A95" s="95" t="s">
        <v>313</v>
      </c>
      <c r="B95" s="94">
        <v>70</v>
      </c>
      <c r="C95" s="22"/>
      <c r="D95" s="22"/>
      <c r="E95" s="22"/>
      <c r="F95" s="22"/>
      <c r="G95" s="22"/>
      <c r="I95" s="36">
        <f t="shared" si="10"/>
        <v>0</v>
      </c>
      <c r="J95" s="36">
        <f t="shared" si="11"/>
        <v>0</v>
      </c>
      <c r="K95" s="36">
        <f t="shared" si="12"/>
        <v>0</v>
      </c>
      <c r="L95" s="36">
        <f t="shared" si="13"/>
        <v>0</v>
      </c>
    </row>
    <row r="96" spans="1:12" ht="27" x14ac:dyDescent="0.3">
      <c r="A96" s="95" t="s">
        <v>314</v>
      </c>
      <c r="B96" s="94">
        <v>71</v>
      </c>
      <c r="C96" s="22"/>
      <c r="D96" s="22"/>
      <c r="E96" s="22"/>
      <c r="F96" s="22"/>
      <c r="G96" s="22"/>
      <c r="I96" s="36">
        <f t="shared" si="10"/>
        <v>0</v>
      </c>
      <c r="J96" s="36">
        <f t="shared" si="11"/>
        <v>0</v>
      </c>
      <c r="K96" s="36">
        <f t="shared" si="12"/>
        <v>0</v>
      </c>
      <c r="L96" s="36">
        <f t="shared" si="13"/>
        <v>0</v>
      </c>
    </row>
    <row r="97" spans="1:12" x14ac:dyDescent="0.3">
      <c r="A97" s="95" t="s">
        <v>315</v>
      </c>
      <c r="B97" s="94">
        <v>72</v>
      </c>
      <c r="C97" s="22"/>
      <c r="D97" s="22"/>
      <c r="E97" s="22"/>
      <c r="F97" s="22"/>
      <c r="G97" s="22"/>
      <c r="I97" s="36">
        <f t="shared" si="10"/>
        <v>0</v>
      </c>
      <c r="J97" s="36">
        <f t="shared" si="11"/>
        <v>0</v>
      </c>
      <c r="K97" s="36">
        <f t="shared" si="12"/>
        <v>0</v>
      </c>
      <c r="L97" s="36">
        <f t="shared" si="13"/>
        <v>0</v>
      </c>
    </row>
    <row r="98" spans="1:12" x14ac:dyDescent="0.3">
      <c r="A98" s="95" t="s">
        <v>316</v>
      </c>
      <c r="B98" s="94">
        <v>74</v>
      </c>
      <c r="C98" s="22"/>
      <c r="D98" s="22"/>
      <c r="E98" s="22"/>
      <c r="F98" s="22"/>
      <c r="G98" s="22"/>
      <c r="I98" s="36">
        <f t="shared" si="10"/>
        <v>0</v>
      </c>
      <c r="J98" s="36">
        <f t="shared" si="11"/>
        <v>0</v>
      </c>
      <c r="K98" s="36">
        <f t="shared" si="12"/>
        <v>0</v>
      </c>
      <c r="L98" s="36">
        <f t="shared" si="13"/>
        <v>0</v>
      </c>
    </row>
    <row r="99" spans="1:12" x14ac:dyDescent="0.3">
      <c r="A99" s="95" t="s">
        <v>317</v>
      </c>
      <c r="B99" s="94" t="s">
        <v>318</v>
      </c>
      <c r="C99" s="22"/>
      <c r="D99" s="22"/>
      <c r="E99" s="22"/>
      <c r="F99" s="22"/>
      <c r="G99" s="22"/>
      <c r="I99" s="36">
        <f t="shared" si="10"/>
        <v>0</v>
      </c>
      <c r="J99" s="36">
        <f t="shared" si="11"/>
        <v>0</v>
      </c>
      <c r="K99" s="36">
        <f t="shared" si="12"/>
        <v>0</v>
      </c>
      <c r="L99" s="36">
        <f t="shared" si="13"/>
        <v>0</v>
      </c>
    </row>
    <row r="100" spans="1:12" x14ac:dyDescent="0.3">
      <c r="A100" s="103" t="s">
        <v>334</v>
      </c>
      <c r="B100" s="103" t="s">
        <v>319</v>
      </c>
      <c r="C100" s="104">
        <f>SUM(C101:C109)</f>
        <v>0</v>
      </c>
      <c r="D100" s="104">
        <f>SUM(D101:D109)</f>
        <v>0</v>
      </c>
      <c r="E100" s="104">
        <f>SUM(E101:E109)</f>
        <v>0</v>
      </c>
      <c r="F100" s="104">
        <f>SUM(F101:F109)</f>
        <v>0</v>
      </c>
      <c r="G100" s="104">
        <f>SUM(G101:G109)</f>
        <v>0</v>
      </c>
      <c r="I100" s="36">
        <f t="shared" si="10"/>
        <v>0</v>
      </c>
      <c r="J100" s="36">
        <f t="shared" si="11"/>
        <v>0</v>
      </c>
      <c r="K100" s="36">
        <f t="shared" si="12"/>
        <v>0</v>
      </c>
      <c r="L100" s="36">
        <f t="shared" si="13"/>
        <v>0</v>
      </c>
    </row>
    <row r="101" spans="1:12" x14ac:dyDescent="0.3">
      <c r="A101" s="95" t="s">
        <v>320</v>
      </c>
      <c r="B101" s="94">
        <v>60</v>
      </c>
      <c r="C101" s="22"/>
      <c r="D101" s="22"/>
      <c r="E101" s="22"/>
      <c r="F101" s="22"/>
      <c r="G101" s="22"/>
      <c r="I101" s="36">
        <f t="shared" si="10"/>
        <v>0</v>
      </c>
      <c r="J101" s="36">
        <f t="shared" si="11"/>
        <v>0</v>
      </c>
      <c r="K101" s="36">
        <f t="shared" si="12"/>
        <v>0</v>
      </c>
      <c r="L101" s="36">
        <f t="shared" si="13"/>
        <v>0</v>
      </c>
    </row>
    <row r="102" spans="1:12" x14ac:dyDescent="0.3">
      <c r="A102" s="95" t="s">
        <v>321</v>
      </c>
      <c r="B102" s="94">
        <v>61</v>
      </c>
      <c r="C102" s="22"/>
      <c r="D102" s="22"/>
      <c r="E102" s="22"/>
      <c r="F102" s="22"/>
      <c r="G102" s="22"/>
      <c r="I102" s="36">
        <f t="shared" si="10"/>
        <v>0</v>
      </c>
      <c r="J102" s="36">
        <f t="shared" si="11"/>
        <v>0</v>
      </c>
      <c r="K102" s="36">
        <f t="shared" si="12"/>
        <v>0</v>
      </c>
      <c r="L102" s="36">
        <f t="shared" si="13"/>
        <v>0</v>
      </c>
    </row>
    <row r="103" spans="1:12" x14ac:dyDescent="0.3">
      <c r="A103" s="95" t="s">
        <v>322</v>
      </c>
      <c r="B103" s="94">
        <v>62</v>
      </c>
      <c r="C103" s="22"/>
      <c r="D103" s="22"/>
      <c r="E103" s="22"/>
      <c r="F103" s="22"/>
      <c r="G103" s="22"/>
      <c r="I103" s="36">
        <f t="shared" si="10"/>
        <v>0</v>
      </c>
      <c r="J103" s="36">
        <f t="shared" si="11"/>
        <v>0</v>
      </c>
      <c r="K103" s="36">
        <f t="shared" si="12"/>
        <v>0</v>
      </c>
      <c r="L103" s="36">
        <f t="shared" si="13"/>
        <v>0</v>
      </c>
    </row>
    <row r="104" spans="1:12" ht="27" x14ac:dyDescent="0.3">
      <c r="A104" s="95" t="s">
        <v>323</v>
      </c>
      <c r="B104" s="94">
        <v>630</v>
      </c>
      <c r="C104" s="22"/>
      <c r="D104" s="22"/>
      <c r="E104" s="22"/>
      <c r="F104" s="22"/>
      <c r="G104" s="22"/>
      <c r="I104" s="36">
        <f t="shared" si="10"/>
        <v>0</v>
      </c>
      <c r="J104" s="36">
        <f t="shared" si="11"/>
        <v>0</v>
      </c>
      <c r="K104" s="36">
        <f t="shared" si="12"/>
        <v>0</v>
      </c>
      <c r="L104" s="36">
        <f t="shared" si="13"/>
        <v>0</v>
      </c>
    </row>
    <row r="105" spans="1:12" ht="27" x14ac:dyDescent="0.3">
      <c r="A105" s="95" t="s">
        <v>324</v>
      </c>
      <c r="B105" s="94" t="s">
        <v>325</v>
      </c>
      <c r="C105" s="22"/>
      <c r="D105" s="22"/>
      <c r="E105" s="22"/>
      <c r="F105" s="22"/>
      <c r="G105" s="22"/>
      <c r="I105" s="36">
        <f t="shared" si="10"/>
        <v>0</v>
      </c>
      <c r="J105" s="36">
        <f t="shared" si="11"/>
        <v>0</v>
      </c>
      <c r="K105" s="36">
        <f t="shared" si="12"/>
        <v>0</v>
      </c>
      <c r="L105" s="36">
        <f t="shared" si="13"/>
        <v>0</v>
      </c>
    </row>
    <row r="106" spans="1:12" x14ac:dyDescent="0.3">
      <c r="A106" s="95" t="s">
        <v>326</v>
      </c>
      <c r="B106" s="94" t="s">
        <v>327</v>
      </c>
      <c r="C106" s="22"/>
      <c r="D106" s="22"/>
      <c r="E106" s="22"/>
      <c r="F106" s="22"/>
      <c r="G106" s="22"/>
      <c r="I106" s="36">
        <f t="shared" si="10"/>
        <v>0</v>
      </c>
      <c r="J106" s="36">
        <f t="shared" si="11"/>
        <v>0</v>
      </c>
      <c r="K106" s="36">
        <f t="shared" si="12"/>
        <v>0</v>
      </c>
      <c r="L106" s="36">
        <f t="shared" si="13"/>
        <v>0</v>
      </c>
    </row>
    <row r="107" spans="1:12" x14ac:dyDescent="0.3">
      <c r="A107" s="95" t="s">
        <v>328</v>
      </c>
      <c r="B107" s="94" t="s">
        <v>329</v>
      </c>
      <c r="C107" s="22"/>
      <c r="D107" s="22"/>
      <c r="E107" s="22"/>
      <c r="F107" s="22"/>
      <c r="G107" s="22"/>
      <c r="I107" s="36">
        <f t="shared" si="10"/>
        <v>0</v>
      </c>
      <c r="J107" s="36">
        <f t="shared" si="11"/>
        <v>0</v>
      </c>
      <c r="K107" s="36">
        <f t="shared" si="12"/>
        <v>0</v>
      </c>
      <c r="L107" s="36">
        <f t="shared" si="13"/>
        <v>0</v>
      </c>
    </row>
    <row r="108" spans="1:12" x14ac:dyDescent="0.3">
      <c r="A108" s="95" t="s">
        <v>330</v>
      </c>
      <c r="B108" s="94">
        <v>649</v>
      </c>
      <c r="C108" s="22"/>
      <c r="D108" s="22"/>
      <c r="E108" s="22"/>
      <c r="F108" s="22"/>
      <c r="G108" s="22"/>
      <c r="I108" s="36">
        <f t="shared" si="10"/>
        <v>0</v>
      </c>
      <c r="J108" s="36">
        <f t="shared" si="11"/>
        <v>0</v>
      </c>
      <c r="K108" s="36">
        <f t="shared" si="12"/>
        <v>0</v>
      </c>
      <c r="L108" s="36">
        <f t="shared" si="13"/>
        <v>0</v>
      </c>
    </row>
    <row r="109" spans="1:12" x14ac:dyDescent="0.3">
      <c r="A109" s="95" t="s">
        <v>331</v>
      </c>
      <c r="B109" s="94" t="s">
        <v>332</v>
      </c>
      <c r="C109" s="22"/>
      <c r="D109" s="22"/>
      <c r="E109" s="22"/>
      <c r="F109" s="22"/>
      <c r="G109" s="22"/>
      <c r="I109" s="36">
        <f t="shared" si="10"/>
        <v>0</v>
      </c>
      <c r="J109" s="36">
        <f t="shared" si="11"/>
        <v>0</v>
      </c>
      <c r="K109" s="36">
        <f t="shared" si="12"/>
        <v>0</v>
      </c>
      <c r="L109" s="36">
        <f t="shared" si="13"/>
        <v>0</v>
      </c>
    </row>
    <row r="110" spans="1:12" x14ac:dyDescent="0.3">
      <c r="A110" s="103" t="s">
        <v>335</v>
      </c>
      <c r="B110" s="103">
        <v>9901</v>
      </c>
      <c r="C110" s="104">
        <f>C94-C100</f>
        <v>0</v>
      </c>
      <c r="D110" s="104">
        <f>D94-D100</f>
        <v>0</v>
      </c>
      <c r="E110" s="104">
        <f>E94-E100</f>
        <v>0</v>
      </c>
      <c r="F110" s="104">
        <f>F94-F100</f>
        <v>0</v>
      </c>
      <c r="G110" s="104">
        <f>G94-G100</f>
        <v>0</v>
      </c>
      <c r="I110" s="36">
        <f t="shared" si="10"/>
        <v>0</v>
      </c>
      <c r="J110" s="36">
        <f t="shared" si="11"/>
        <v>0</v>
      </c>
      <c r="K110" s="36">
        <f t="shared" si="12"/>
        <v>0</v>
      </c>
      <c r="L110" s="36">
        <f t="shared" si="13"/>
        <v>0</v>
      </c>
    </row>
    <row r="111" spans="1:12" x14ac:dyDescent="0.3">
      <c r="A111" s="103" t="s">
        <v>336</v>
      </c>
      <c r="B111" s="103" t="s">
        <v>295</v>
      </c>
      <c r="C111" s="5">
        <f>SUM(C112,C116)</f>
        <v>0</v>
      </c>
      <c r="D111" s="5">
        <f>SUM(D112,D116)</f>
        <v>0</v>
      </c>
      <c r="E111" s="5">
        <f>SUM(E112,E116)</f>
        <v>0</v>
      </c>
      <c r="F111" s="5">
        <f>SUM(F112,F116)</f>
        <v>0</v>
      </c>
      <c r="G111" s="5">
        <f>SUM(G112,G116)</f>
        <v>0</v>
      </c>
      <c r="I111" s="36">
        <f t="shared" si="10"/>
        <v>0</v>
      </c>
      <c r="J111" s="36">
        <f t="shared" si="11"/>
        <v>0</v>
      </c>
      <c r="K111" s="36">
        <f t="shared" si="12"/>
        <v>0</v>
      </c>
      <c r="L111" s="36">
        <f t="shared" si="13"/>
        <v>0</v>
      </c>
    </row>
    <row r="112" spans="1:12" x14ac:dyDescent="0.3">
      <c r="A112" s="95" t="s">
        <v>296</v>
      </c>
      <c r="B112" s="94">
        <v>75</v>
      </c>
      <c r="C112" s="5">
        <f>SUM(C113:C115)</f>
        <v>0</v>
      </c>
      <c r="D112" s="5">
        <f>SUM(D113:D115)</f>
        <v>0</v>
      </c>
      <c r="E112" s="5">
        <f>SUM(E113:E115)</f>
        <v>0</v>
      </c>
      <c r="F112" s="5">
        <f>SUM(F113:F115)</f>
        <v>0</v>
      </c>
      <c r="G112" s="5">
        <f>SUM(G113:G115)</f>
        <v>0</v>
      </c>
      <c r="I112" s="36">
        <f t="shared" si="10"/>
        <v>0</v>
      </c>
      <c r="J112" s="36">
        <f t="shared" si="11"/>
        <v>0</v>
      </c>
      <c r="K112" s="36">
        <f t="shared" si="12"/>
        <v>0</v>
      </c>
      <c r="L112" s="36">
        <f t="shared" si="13"/>
        <v>0</v>
      </c>
    </row>
    <row r="113" spans="1:12" x14ac:dyDescent="0.3">
      <c r="A113" s="96" t="s">
        <v>297</v>
      </c>
      <c r="B113" s="94">
        <v>750</v>
      </c>
      <c r="C113" s="22"/>
      <c r="D113" s="22"/>
      <c r="E113" s="22"/>
      <c r="F113" s="22"/>
      <c r="G113" s="22"/>
      <c r="I113" s="36">
        <f t="shared" si="10"/>
        <v>0</v>
      </c>
      <c r="J113" s="36">
        <f t="shared" si="11"/>
        <v>0</v>
      </c>
      <c r="K113" s="36">
        <f t="shared" si="12"/>
        <v>0</v>
      </c>
      <c r="L113" s="36">
        <f t="shared" si="13"/>
        <v>0</v>
      </c>
    </row>
    <row r="114" spans="1:12" x14ac:dyDescent="0.3">
      <c r="A114" s="96" t="s">
        <v>298</v>
      </c>
      <c r="B114" s="94">
        <v>751</v>
      </c>
      <c r="C114" s="22"/>
      <c r="D114" s="22"/>
      <c r="E114" s="22"/>
      <c r="F114" s="22"/>
      <c r="G114" s="22"/>
      <c r="I114" s="36">
        <f t="shared" si="10"/>
        <v>0</v>
      </c>
      <c r="J114" s="36">
        <f t="shared" si="11"/>
        <v>0</v>
      </c>
      <c r="K114" s="36">
        <f t="shared" si="12"/>
        <v>0</v>
      </c>
      <c r="L114" s="36">
        <f t="shared" si="13"/>
        <v>0</v>
      </c>
    </row>
    <row r="115" spans="1:12" x14ac:dyDescent="0.3">
      <c r="A115" s="96" t="s">
        <v>299</v>
      </c>
      <c r="B115" s="94" t="s">
        <v>300</v>
      </c>
      <c r="C115" s="22"/>
      <c r="D115" s="22"/>
      <c r="E115" s="22"/>
      <c r="F115" s="22"/>
      <c r="G115" s="22"/>
      <c r="I115" s="36">
        <f t="shared" si="10"/>
        <v>0</v>
      </c>
      <c r="J115" s="36">
        <f t="shared" si="11"/>
        <v>0</v>
      </c>
      <c r="K115" s="36">
        <f t="shared" si="12"/>
        <v>0</v>
      </c>
      <c r="L115" s="36">
        <f t="shared" si="13"/>
        <v>0</v>
      </c>
    </row>
    <row r="116" spans="1:12" x14ac:dyDescent="0.3">
      <c r="A116" s="95" t="s">
        <v>301</v>
      </c>
      <c r="B116" s="94" t="s">
        <v>302</v>
      </c>
      <c r="C116" s="22"/>
      <c r="D116" s="22"/>
      <c r="E116" s="22"/>
      <c r="F116" s="22"/>
      <c r="G116" s="22"/>
      <c r="I116" s="36">
        <f t="shared" si="10"/>
        <v>0</v>
      </c>
      <c r="J116" s="36">
        <f t="shared" si="11"/>
        <v>0</v>
      </c>
      <c r="K116" s="36">
        <f t="shared" si="12"/>
        <v>0</v>
      </c>
      <c r="L116" s="36">
        <f t="shared" si="13"/>
        <v>0</v>
      </c>
    </row>
    <row r="117" spans="1:12" x14ac:dyDescent="0.3">
      <c r="A117" s="103" t="s">
        <v>337</v>
      </c>
      <c r="B117" s="103" t="s">
        <v>303</v>
      </c>
      <c r="C117" s="5">
        <f>SUM(C118,C122)</f>
        <v>0</v>
      </c>
      <c r="D117" s="5">
        <f>SUM(D118,D122)</f>
        <v>0</v>
      </c>
      <c r="E117" s="5">
        <f>SUM(E118,E122)</f>
        <v>0</v>
      </c>
      <c r="F117" s="5">
        <f>SUM(F118,F122)</f>
        <v>0</v>
      </c>
      <c r="G117" s="5">
        <f>SUM(G118,G122)</f>
        <v>0</v>
      </c>
      <c r="I117" s="36">
        <f t="shared" si="10"/>
        <v>0</v>
      </c>
      <c r="J117" s="36">
        <f t="shared" si="11"/>
        <v>0</v>
      </c>
      <c r="K117" s="36">
        <f t="shared" si="12"/>
        <v>0</v>
      </c>
      <c r="L117" s="36">
        <f t="shared" si="13"/>
        <v>0</v>
      </c>
    </row>
    <row r="118" spans="1:12" x14ac:dyDescent="0.3">
      <c r="A118" s="95" t="s">
        <v>304</v>
      </c>
      <c r="B118" s="94">
        <v>65</v>
      </c>
      <c r="C118" s="5">
        <f>SUM(C119:C121)</f>
        <v>0</v>
      </c>
      <c r="D118" s="5">
        <f>SUM(D119:D121)</f>
        <v>0</v>
      </c>
      <c r="E118" s="5">
        <f>SUM(E119:E121)</f>
        <v>0</v>
      </c>
      <c r="F118" s="5">
        <f>SUM(F119:F121)</f>
        <v>0</v>
      </c>
      <c r="G118" s="5">
        <f>SUM(G119:G121)</f>
        <v>0</v>
      </c>
      <c r="I118" s="36">
        <f t="shared" si="10"/>
        <v>0</v>
      </c>
      <c r="J118" s="36">
        <f t="shared" si="11"/>
        <v>0</v>
      </c>
      <c r="K118" s="36">
        <f t="shared" si="12"/>
        <v>0</v>
      </c>
      <c r="L118" s="36">
        <f t="shared" si="13"/>
        <v>0</v>
      </c>
    </row>
    <row r="119" spans="1:12" x14ac:dyDescent="0.3">
      <c r="A119" s="96" t="s">
        <v>305</v>
      </c>
      <c r="B119" s="94">
        <v>650</v>
      </c>
      <c r="C119" s="22"/>
      <c r="D119" s="22"/>
      <c r="E119" s="22"/>
      <c r="F119" s="22"/>
      <c r="G119" s="22"/>
      <c r="I119" s="36">
        <f t="shared" si="10"/>
        <v>0</v>
      </c>
      <c r="J119" s="36">
        <f t="shared" si="11"/>
        <v>0</v>
      </c>
      <c r="K119" s="36">
        <f t="shared" si="12"/>
        <v>0</v>
      </c>
      <c r="L119" s="36">
        <f t="shared" si="13"/>
        <v>0</v>
      </c>
    </row>
    <row r="120" spans="1:12" ht="27" x14ac:dyDescent="0.3">
      <c r="A120" s="96" t="s">
        <v>306</v>
      </c>
      <c r="B120" s="94">
        <v>651</v>
      </c>
      <c r="C120" s="22"/>
      <c r="D120" s="22"/>
      <c r="E120" s="22"/>
      <c r="F120" s="22"/>
      <c r="G120" s="22"/>
      <c r="I120" s="36">
        <f t="shared" si="10"/>
        <v>0</v>
      </c>
      <c r="J120" s="36">
        <f t="shared" si="11"/>
        <v>0</v>
      </c>
      <c r="K120" s="36">
        <f t="shared" si="12"/>
        <v>0</v>
      </c>
      <c r="L120" s="36">
        <f t="shared" si="13"/>
        <v>0</v>
      </c>
    </row>
    <row r="121" spans="1:12" x14ac:dyDescent="0.3">
      <c r="A121" s="96" t="s">
        <v>307</v>
      </c>
      <c r="B121" s="94" t="s">
        <v>308</v>
      </c>
      <c r="C121" s="22"/>
      <c r="D121" s="22"/>
      <c r="E121" s="22"/>
      <c r="F121" s="22"/>
      <c r="G121" s="22"/>
      <c r="I121" s="36">
        <f t="shared" si="10"/>
        <v>0</v>
      </c>
      <c r="J121" s="36">
        <f t="shared" si="11"/>
        <v>0</v>
      </c>
      <c r="K121" s="36">
        <f t="shared" si="12"/>
        <v>0</v>
      </c>
      <c r="L121" s="36">
        <f t="shared" si="13"/>
        <v>0</v>
      </c>
    </row>
    <row r="122" spans="1:12" x14ac:dyDescent="0.3">
      <c r="A122" s="95" t="s">
        <v>309</v>
      </c>
      <c r="B122" s="94" t="s">
        <v>310</v>
      </c>
      <c r="C122" s="22"/>
      <c r="D122" s="22"/>
      <c r="E122" s="22"/>
      <c r="F122" s="22"/>
      <c r="G122" s="22"/>
      <c r="I122" s="36">
        <f t="shared" si="10"/>
        <v>0</v>
      </c>
      <c r="J122" s="36">
        <f t="shared" si="11"/>
        <v>0</v>
      </c>
      <c r="K122" s="36">
        <f t="shared" si="12"/>
        <v>0</v>
      </c>
      <c r="L122" s="36">
        <f t="shared" si="13"/>
        <v>0</v>
      </c>
    </row>
    <row r="123" spans="1:12" x14ac:dyDescent="0.3">
      <c r="A123" s="103" t="s">
        <v>338</v>
      </c>
      <c r="B123" s="103">
        <v>9903</v>
      </c>
      <c r="C123" s="5">
        <f>C110+C111-C117</f>
        <v>0</v>
      </c>
      <c r="D123" s="5">
        <f>D110+D111-D117</f>
        <v>0</v>
      </c>
      <c r="E123" s="5">
        <f>E110+E111-E117</f>
        <v>0</v>
      </c>
      <c r="F123" s="5">
        <f>F110+F111-F117</f>
        <v>0</v>
      </c>
      <c r="G123" s="5">
        <f>G110+G111-G117</f>
        <v>0</v>
      </c>
      <c r="I123" s="36">
        <f t="shared" si="10"/>
        <v>0</v>
      </c>
      <c r="J123" s="36">
        <f t="shared" si="11"/>
        <v>0</v>
      </c>
      <c r="K123" s="36">
        <f t="shared" si="12"/>
        <v>0</v>
      </c>
      <c r="L123" s="36">
        <f t="shared" si="13"/>
        <v>0</v>
      </c>
    </row>
    <row r="124" spans="1:12" x14ac:dyDescent="0.3">
      <c r="A124" s="103" t="s">
        <v>339</v>
      </c>
      <c r="B124" s="103">
        <v>780</v>
      </c>
      <c r="C124" s="22"/>
      <c r="D124" s="22"/>
      <c r="E124" s="22"/>
      <c r="F124" s="22"/>
      <c r="G124" s="22"/>
      <c r="I124" s="36">
        <f t="shared" si="10"/>
        <v>0</v>
      </c>
      <c r="J124" s="36">
        <f t="shared" si="11"/>
        <v>0</v>
      </c>
      <c r="K124" s="36">
        <f t="shared" si="12"/>
        <v>0</v>
      </c>
      <c r="L124" s="36">
        <f t="shared" si="13"/>
        <v>0</v>
      </c>
    </row>
    <row r="125" spans="1:12" x14ac:dyDescent="0.3">
      <c r="A125" s="103" t="s">
        <v>340</v>
      </c>
      <c r="B125" s="103">
        <v>680</v>
      </c>
      <c r="C125" s="22"/>
      <c r="D125" s="22"/>
      <c r="E125" s="22"/>
      <c r="F125" s="22"/>
      <c r="G125" s="22"/>
      <c r="I125" s="36">
        <f t="shared" si="10"/>
        <v>0</v>
      </c>
      <c r="J125" s="36">
        <f t="shared" si="11"/>
        <v>0</v>
      </c>
      <c r="K125" s="36">
        <f t="shared" si="12"/>
        <v>0</v>
      </c>
      <c r="L125" s="36">
        <f t="shared" si="13"/>
        <v>0</v>
      </c>
    </row>
    <row r="126" spans="1:12" x14ac:dyDescent="0.3">
      <c r="A126" s="103" t="s">
        <v>341</v>
      </c>
      <c r="B126" s="103" t="s">
        <v>311</v>
      </c>
      <c r="C126" s="22"/>
      <c r="D126" s="22"/>
      <c r="E126" s="22"/>
      <c r="F126" s="22"/>
      <c r="G126" s="22"/>
      <c r="I126" s="36">
        <f t="shared" si="10"/>
        <v>0</v>
      </c>
      <c r="J126" s="36">
        <f t="shared" si="11"/>
        <v>0</v>
      </c>
      <c r="K126" s="36">
        <f t="shared" si="12"/>
        <v>0</v>
      </c>
      <c r="L126" s="36">
        <f t="shared" si="13"/>
        <v>0</v>
      </c>
    </row>
    <row r="127" spans="1:12" x14ac:dyDescent="0.3">
      <c r="A127" s="103" t="s">
        <v>342</v>
      </c>
      <c r="B127" s="103">
        <v>9904</v>
      </c>
      <c r="C127" s="5">
        <f>C123+C124-C125-C126</f>
        <v>0</v>
      </c>
      <c r="D127" s="5">
        <f>D123+D124-D125-D126</f>
        <v>0</v>
      </c>
      <c r="E127" s="5">
        <f>E123+E124-E125-E126</f>
        <v>0</v>
      </c>
      <c r="F127" s="5">
        <f>F123+F124-F125-F126</f>
        <v>0</v>
      </c>
      <c r="G127" s="5">
        <f>G123+G124-G125-G126</f>
        <v>0</v>
      </c>
      <c r="I127" s="36">
        <f t="shared" si="10"/>
        <v>0</v>
      </c>
      <c r="J127" s="36">
        <f t="shared" si="11"/>
        <v>0</v>
      </c>
      <c r="K127" s="36">
        <f t="shared" si="12"/>
        <v>0</v>
      </c>
      <c r="L127" s="36">
        <f t="shared" si="13"/>
        <v>0</v>
      </c>
    </row>
    <row r="128" spans="1:12" x14ac:dyDescent="0.3">
      <c r="A128" s="103" t="s">
        <v>343</v>
      </c>
      <c r="B128" s="103">
        <v>789</v>
      </c>
      <c r="C128" s="22"/>
      <c r="D128" s="22"/>
      <c r="E128" s="22"/>
      <c r="F128" s="22"/>
      <c r="G128" s="22"/>
      <c r="I128" s="36">
        <f t="shared" si="10"/>
        <v>0</v>
      </c>
      <c r="J128" s="36">
        <f t="shared" si="11"/>
        <v>0</v>
      </c>
      <c r="K128" s="36">
        <f t="shared" si="12"/>
        <v>0</v>
      </c>
      <c r="L128" s="36">
        <f t="shared" si="13"/>
        <v>0</v>
      </c>
    </row>
    <row r="129" spans="1:12" x14ac:dyDescent="0.3">
      <c r="A129" s="103" t="s">
        <v>344</v>
      </c>
      <c r="B129" s="103">
        <v>689</v>
      </c>
      <c r="C129" s="22"/>
      <c r="D129" s="22"/>
      <c r="E129" s="22"/>
      <c r="F129" s="22"/>
      <c r="G129" s="22"/>
      <c r="I129" s="36">
        <f t="shared" si="10"/>
        <v>0</v>
      </c>
      <c r="J129" s="36">
        <f t="shared" si="11"/>
        <v>0</v>
      </c>
      <c r="K129" s="36">
        <f t="shared" si="12"/>
        <v>0</v>
      </c>
      <c r="L129" s="36">
        <f t="shared" si="13"/>
        <v>0</v>
      </c>
    </row>
    <row r="130" spans="1:12" x14ac:dyDescent="0.3">
      <c r="A130" s="103" t="s">
        <v>345</v>
      </c>
      <c r="B130" s="103">
        <v>9905</v>
      </c>
      <c r="C130" s="5">
        <f>C127+C128-C129</f>
        <v>0</v>
      </c>
      <c r="D130" s="5">
        <f>D127+D128-D129</f>
        <v>0</v>
      </c>
      <c r="E130" s="5">
        <f>E127+E128-E129</f>
        <v>0</v>
      </c>
      <c r="F130" s="5">
        <f>F127+F128-F129</f>
        <v>0</v>
      </c>
      <c r="G130" s="5">
        <f>G127+G128-G129</f>
        <v>0</v>
      </c>
      <c r="I130" s="36">
        <f t="shared" si="10"/>
        <v>0</v>
      </c>
      <c r="J130" s="36">
        <f t="shared" si="11"/>
        <v>0</v>
      </c>
      <c r="K130" s="36">
        <f t="shared" si="12"/>
        <v>0</v>
      </c>
      <c r="L130" s="36">
        <f t="shared" si="13"/>
        <v>0</v>
      </c>
    </row>
    <row r="133" spans="1:12" ht="15.75" x14ac:dyDescent="0.3">
      <c r="A133" s="271" t="s">
        <v>589</v>
      </c>
      <c r="B133" s="269"/>
      <c r="C133" s="269"/>
      <c r="D133" s="269"/>
      <c r="E133" s="270"/>
      <c r="F133" s="270"/>
      <c r="G133" s="270"/>
      <c r="I133" s="270"/>
      <c r="J133" s="270"/>
      <c r="K133" s="270"/>
      <c r="L133" s="270"/>
    </row>
    <row r="135" spans="1:12" x14ac:dyDescent="0.3">
      <c r="I135" s="741" t="s">
        <v>668</v>
      </c>
      <c r="J135" s="742"/>
      <c r="K135" s="742"/>
      <c r="L135" s="743"/>
    </row>
    <row r="136" spans="1:12" ht="27" x14ac:dyDescent="0.3">
      <c r="A136" s="77"/>
      <c r="B136" s="102" t="s">
        <v>104</v>
      </c>
      <c r="C136" s="79" t="str">
        <f t="shared" ref="C136:G136" si="14">C50</f>
        <v>REALITE 2021</v>
      </c>
      <c r="D136" s="79" t="str">
        <f t="shared" si="14"/>
        <v>REALITE 2022</v>
      </c>
      <c r="E136" s="79" t="str">
        <f t="shared" si="14"/>
        <v>REALITE 2023</v>
      </c>
      <c r="F136" s="79" t="str">
        <f t="shared" si="14"/>
        <v>REALITE 2024</v>
      </c>
      <c r="G136" s="79" t="str">
        <f t="shared" si="14"/>
        <v>REALITE 2025</v>
      </c>
      <c r="I136" s="79" t="str">
        <f>RIGHT(D136,4)&amp;" - "&amp;RIGHT(C136,4)</f>
        <v>2022 - 2021</v>
      </c>
      <c r="J136" s="79" t="str">
        <f>RIGHT(E136,4)&amp;" - "&amp;RIGHT(D136,4)</f>
        <v>2023 - 2022</v>
      </c>
      <c r="K136" s="79" t="str">
        <f>RIGHT(F136,4)&amp;" - "&amp;RIGHT(E136,4)</f>
        <v>2024 - 2023</v>
      </c>
      <c r="L136" s="79" t="str">
        <f>RIGHT(G136,4)&amp;" - "&amp;RIGHT(F136,4)</f>
        <v>2025 - 2024</v>
      </c>
    </row>
    <row r="137" spans="1:12" x14ac:dyDescent="0.3">
      <c r="A137" s="103" t="s">
        <v>333</v>
      </c>
      <c r="B137" s="103" t="s">
        <v>312</v>
      </c>
      <c r="C137" s="104">
        <f>SUM(C138:C142)</f>
        <v>0</v>
      </c>
      <c r="D137" s="104">
        <f>SUM(D138:D142)</f>
        <v>0</v>
      </c>
      <c r="E137" s="104">
        <f>SUM(E138:E142)</f>
        <v>0</v>
      </c>
      <c r="F137" s="104">
        <f>SUM(F138:F142)</f>
        <v>0</v>
      </c>
      <c r="G137" s="104">
        <f>SUM(G138:G142)</f>
        <v>0</v>
      </c>
      <c r="I137" s="36">
        <f t="shared" ref="I137:I173" si="15">IFERROR(IF(AND(ROUND(SUM(C137:C137),0)=0,ROUND(SUM(D137:D137),0)&gt;ROUND(SUM(C137:C137),0)),"INF",(ROUND(SUM(D137:D137),0)-ROUND(SUM(C137:C137),0))/ROUND(SUM(C137:C137),0)),0)</f>
        <v>0</v>
      </c>
      <c r="J137" s="36">
        <f t="shared" ref="J137:J173" si="16">IFERROR(IF(AND(ROUND(SUM(D137),0)=0,ROUND(SUM(E137:E137),0)&gt;ROUND(SUM(D137),0)),"INF",(ROUND(SUM(E137:E137),0)-ROUND(SUM(D137),0))/ROUND(SUM(D137),0)),0)</f>
        <v>0</v>
      </c>
      <c r="K137" s="36">
        <f t="shared" ref="K137:K173" si="17">IFERROR(IF(AND(ROUND(SUM(E137),0)=0,ROUND(SUM(F137:F137),0)&gt;ROUND(SUM(E137),0)),"INF",(ROUND(SUM(F137:F137),0)-ROUND(SUM(E137),0))/ROUND(SUM(E137),0)),0)</f>
        <v>0</v>
      </c>
      <c r="L137" s="36">
        <f t="shared" ref="L137:L173" si="18">IFERROR(IF(AND(ROUND(SUM(F137),0)=0,ROUND(SUM(G137:G137),0)&gt;ROUND(SUM(F137),0)),"INF",(ROUND(SUM(G137:G137),0)-ROUND(SUM(F137),0))/ROUND(SUM(F137),0)),0)</f>
        <v>0</v>
      </c>
    </row>
    <row r="138" spans="1:12" s="97" customFormat="1" x14ac:dyDescent="0.3">
      <c r="A138" s="95" t="s">
        <v>313</v>
      </c>
      <c r="B138" s="94">
        <v>70</v>
      </c>
      <c r="C138" s="22"/>
      <c r="D138" s="22"/>
      <c r="E138" s="22"/>
      <c r="F138" s="22"/>
      <c r="G138" s="22"/>
      <c r="I138" s="36">
        <f t="shared" si="15"/>
        <v>0</v>
      </c>
      <c r="J138" s="36">
        <f t="shared" si="16"/>
        <v>0</v>
      </c>
      <c r="K138" s="36">
        <f t="shared" si="17"/>
        <v>0</v>
      </c>
      <c r="L138" s="36">
        <f t="shared" si="18"/>
        <v>0</v>
      </c>
    </row>
    <row r="139" spans="1:12" s="97" customFormat="1" ht="27" x14ac:dyDescent="0.3">
      <c r="A139" s="95" t="s">
        <v>314</v>
      </c>
      <c r="B139" s="94">
        <v>71</v>
      </c>
      <c r="C139" s="22"/>
      <c r="D139" s="22"/>
      <c r="E139" s="22"/>
      <c r="F139" s="22"/>
      <c r="G139" s="22"/>
      <c r="I139" s="36">
        <f t="shared" si="15"/>
        <v>0</v>
      </c>
      <c r="J139" s="36">
        <f t="shared" si="16"/>
        <v>0</v>
      </c>
      <c r="K139" s="36">
        <f t="shared" si="17"/>
        <v>0</v>
      </c>
      <c r="L139" s="36">
        <f t="shared" si="18"/>
        <v>0</v>
      </c>
    </row>
    <row r="140" spans="1:12" s="97" customFormat="1" x14ac:dyDescent="0.3">
      <c r="A140" s="95" t="s">
        <v>315</v>
      </c>
      <c r="B140" s="94">
        <v>72</v>
      </c>
      <c r="C140" s="22"/>
      <c r="D140" s="22"/>
      <c r="E140" s="22"/>
      <c r="F140" s="22"/>
      <c r="G140" s="22"/>
      <c r="I140" s="36">
        <f t="shared" si="15"/>
        <v>0</v>
      </c>
      <c r="J140" s="36">
        <f t="shared" si="16"/>
        <v>0</v>
      </c>
      <c r="K140" s="36">
        <f t="shared" si="17"/>
        <v>0</v>
      </c>
      <c r="L140" s="36">
        <f t="shared" si="18"/>
        <v>0</v>
      </c>
    </row>
    <row r="141" spans="1:12" s="97" customFormat="1" x14ac:dyDescent="0.3">
      <c r="A141" s="95" t="s">
        <v>316</v>
      </c>
      <c r="B141" s="94">
        <v>74</v>
      </c>
      <c r="C141" s="22"/>
      <c r="D141" s="22"/>
      <c r="E141" s="22"/>
      <c r="F141" s="22"/>
      <c r="G141" s="22"/>
      <c r="I141" s="36">
        <f t="shared" si="15"/>
        <v>0</v>
      </c>
      <c r="J141" s="36">
        <f t="shared" si="16"/>
        <v>0</v>
      </c>
      <c r="K141" s="36">
        <f t="shared" si="17"/>
        <v>0</v>
      </c>
      <c r="L141" s="36">
        <f t="shared" si="18"/>
        <v>0</v>
      </c>
    </row>
    <row r="142" spans="1:12" s="97" customFormat="1" x14ac:dyDescent="0.3">
      <c r="A142" s="95" t="s">
        <v>317</v>
      </c>
      <c r="B142" s="94" t="s">
        <v>318</v>
      </c>
      <c r="C142" s="22"/>
      <c r="D142" s="22"/>
      <c r="E142" s="22"/>
      <c r="F142" s="22"/>
      <c r="G142" s="22"/>
      <c r="I142" s="36">
        <f t="shared" si="15"/>
        <v>0</v>
      </c>
      <c r="J142" s="36">
        <f t="shared" si="16"/>
        <v>0</v>
      </c>
      <c r="K142" s="36">
        <f t="shared" si="17"/>
        <v>0</v>
      </c>
      <c r="L142" s="36">
        <f t="shared" si="18"/>
        <v>0</v>
      </c>
    </row>
    <row r="143" spans="1:12" s="97" customFormat="1" x14ac:dyDescent="0.3">
      <c r="A143" s="103" t="s">
        <v>334</v>
      </c>
      <c r="B143" s="103" t="s">
        <v>319</v>
      </c>
      <c r="C143" s="104">
        <f>SUM(C144:C152)</f>
        <v>0</v>
      </c>
      <c r="D143" s="104">
        <f>SUM(D144:D152)</f>
        <v>0</v>
      </c>
      <c r="E143" s="104">
        <f>SUM(E144:E152)</f>
        <v>0</v>
      </c>
      <c r="F143" s="104">
        <f>SUM(F144:F152)</f>
        <v>0</v>
      </c>
      <c r="G143" s="104">
        <f>SUM(G144:G152)</f>
        <v>0</v>
      </c>
      <c r="I143" s="36">
        <f t="shared" si="15"/>
        <v>0</v>
      </c>
      <c r="J143" s="36">
        <f t="shared" si="16"/>
        <v>0</v>
      </c>
      <c r="K143" s="36">
        <f t="shared" si="17"/>
        <v>0</v>
      </c>
      <c r="L143" s="36">
        <f t="shared" si="18"/>
        <v>0</v>
      </c>
    </row>
    <row r="144" spans="1:12" s="97" customFormat="1" x14ac:dyDescent="0.3">
      <c r="A144" s="95" t="s">
        <v>320</v>
      </c>
      <c r="B144" s="94">
        <v>60</v>
      </c>
      <c r="C144" s="22"/>
      <c r="D144" s="22"/>
      <c r="E144" s="22"/>
      <c r="F144" s="22"/>
      <c r="G144" s="22"/>
      <c r="I144" s="36">
        <f t="shared" si="15"/>
        <v>0</v>
      </c>
      <c r="J144" s="36">
        <f t="shared" si="16"/>
        <v>0</v>
      </c>
      <c r="K144" s="36">
        <f t="shared" si="17"/>
        <v>0</v>
      </c>
      <c r="L144" s="36">
        <f t="shared" si="18"/>
        <v>0</v>
      </c>
    </row>
    <row r="145" spans="1:12" s="97" customFormat="1" x14ac:dyDescent="0.3">
      <c r="A145" s="95" t="s">
        <v>321</v>
      </c>
      <c r="B145" s="94">
        <v>61</v>
      </c>
      <c r="C145" s="22"/>
      <c r="D145" s="22"/>
      <c r="E145" s="22"/>
      <c r="F145" s="22"/>
      <c r="G145" s="22"/>
      <c r="I145" s="36">
        <f t="shared" si="15"/>
        <v>0</v>
      </c>
      <c r="J145" s="36">
        <f t="shared" si="16"/>
        <v>0</v>
      </c>
      <c r="K145" s="36">
        <f t="shared" si="17"/>
        <v>0</v>
      </c>
      <c r="L145" s="36">
        <f t="shared" si="18"/>
        <v>0</v>
      </c>
    </row>
    <row r="146" spans="1:12" s="97" customFormat="1" x14ac:dyDescent="0.3">
      <c r="A146" s="95" t="s">
        <v>322</v>
      </c>
      <c r="B146" s="94">
        <v>62</v>
      </c>
      <c r="C146" s="22"/>
      <c r="D146" s="22"/>
      <c r="E146" s="22"/>
      <c r="F146" s="22"/>
      <c r="G146" s="22"/>
      <c r="I146" s="36">
        <f t="shared" si="15"/>
        <v>0</v>
      </c>
      <c r="J146" s="36">
        <f t="shared" si="16"/>
        <v>0</v>
      </c>
      <c r="K146" s="36">
        <f t="shared" si="17"/>
        <v>0</v>
      </c>
      <c r="L146" s="36">
        <f t="shared" si="18"/>
        <v>0</v>
      </c>
    </row>
    <row r="147" spans="1:12" s="97" customFormat="1" ht="27" x14ac:dyDescent="0.3">
      <c r="A147" s="95" t="s">
        <v>323</v>
      </c>
      <c r="B147" s="94">
        <v>630</v>
      </c>
      <c r="C147" s="22"/>
      <c r="D147" s="22"/>
      <c r="E147" s="22"/>
      <c r="F147" s="22"/>
      <c r="G147" s="22"/>
      <c r="I147" s="36">
        <f t="shared" si="15"/>
        <v>0</v>
      </c>
      <c r="J147" s="36">
        <f t="shared" si="16"/>
        <v>0</v>
      </c>
      <c r="K147" s="36">
        <f t="shared" si="17"/>
        <v>0</v>
      </c>
      <c r="L147" s="36">
        <f t="shared" si="18"/>
        <v>0</v>
      </c>
    </row>
    <row r="148" spans="1:12" s="97" customFormat="1" ht="27" x14ac:dyDescent="0.3">
      <c r="A148" s="95" t="s">
        <v>324</v>
      </c>
      <c r="B148" s="94" t="s">
        <v>325</v>
      </c>
      <c r="C148" s="22"/>
      <c r="D148" s="22"/>
      <c r="E148" s="22"/>
      <c r="F148" s="22"/>
      <c r="G148" s="22"/>
      <c r="I148" s="36">
        <f t="shared" si="15"/>
        <v>0</v>
      </c>
      <c r="J148" s="36">
        <f t="shared" si="16"/>
        <v>0</v>
      </c>
      <c r="K148" s="36">
        <f t="shared" si="17"/>
        <v>0</v>
      </c>
      <c r="L148" s="36">
        <f t="shared" si="18"/>
        <v>0</v>
      </c>
    </row>
    <row r="149" spans="1:12" s="97" customFormat="1" x14ac:dyDescent="0.3">
      <c r="A149" s="95" t="s">
        <v>326</v>
      </c>
      <c r="B149" s="94" t="s">
        <v>327</v>
      </c>
      <c r="C149" s="22"/>
      <c r="D149" s="22"/>
      <c r="E149" s="22"/>
      <c r="F149" s="22"/>
      <c r="G149" s="22"/>
      <c r="I149" s="36">
        <f t="shared" si="15"/>
        <v>0</v>
      </c>
      <c r="J149" s="36">
        <f t="shared" si="16"/>
        <v>0</v>
      </c>
      <c r="K149" s="36">
        <f t="shared" si="17"/>
        <v>0</v>
      </c>
      <c r="L149" s="36">
        <f t="shared" si="18"/>
        <v>0</v>
      </c>
    </row>
    <row r="150" spans="1:12" s="97" customFormat="1" x14ac:dyDescent="0.3">
      <c r="A150" s="95" t="s">
        <v>328</v>
      </c>
      <c r="B150" s="94" t="s">
        <v>329</v>
      </c>
      <c r="C150" s="22"/>
      <c r="D150" s="22"/>
      <c r="E150" s="22"/>
      <c r="F150" s="22"/>
      <c r="G150" s="22"/>
      <c r="I150" s="36">
        <f t="shared" si="15"/>
        <v>0</v>
      </c>
      <c r="J150" s="36">
        <f t="shared" si="16"/>
        <v>0</v>
      </c>
      <c r="K150" s="36">
        <f t="shared" si="17"/>
        <v>0</v>
      </c>
      <c r="L150" s="36">
        <f t="shared" si="18"/>
        <v>0</v>
      </c>
    </row>
    <row r="151" spans="1:12" s="97" customFormat="1" x14ac:dyDescent="0.3">
      <c r="A151" s="95" t="s">
        <v>330</v>
      </c>
      <c r="B151" s="94">
        <v>649</v>
      </c>
      <c r="C151" s="22"/>
      <c r="D151" s="22"/>
      <c r="E151" s="22"/>
      <c r="F151" s="22"/>
      <c r="G151" s="22"/>
      <c r="I151" s="36">
        <f t="shared" si="15"/>
        <v>0</v>
      </c>
      <c r="J151" s="36">
        <f t="shared" si="16"/>
        <v>0</v>
      </c>
      <c r="K151" s="36">
        <f t="shared" si="17"/>
        <v>0</v>
      </c>
      <c r="L151" s="36">
        <f t="shared" si="18"/>
        <v>0</v>
      </c>
    </row>
    <row r="152" spans="1:12" s="97" customFormat="1" x14ac:dyDescent="0.3">
      <c r="A152" s="95" t="s">
        <v>331</v>
      </c>
      <c r="B152" s="94" t="s">
        <v>332</v>
      </c>
      <c r="C152" s="22"/>
      <c r="D152" s="22"/>
      <c r="E152" s="22"/>
      <c r="F152" s="22"/>
      <c r="G152" s="22"/>
      <c r="I152" s="36">
        <f t="shared" si="15"/>
        <v>0</v>
      </c>
      <c r="J152" s="36">
        <f t="shared" si="16"/>
        <v>0</v>
      </c>
      <c r="K152" s="36">
        <f t="shared" si="17"/>
        <v>0</v>
      </c>
      <c r="L152" s="36">
        <f t="shared" si="18"/>
        <v>0</v>
      </c>
    </row>
    <row r="153" spans="1:12" s="97" customFormat="1" x14ac:dyDescent="0.3">
      <c r="A153" s="103" t="s">
        <v>335</v>
      </c>
      <c r="B153" s="103">
        <v>9901</v>
      </c>
      <c r="C153" s="104">
        <f>C137-C143</f>
        <v>0</v>
      </c>
      <c r="D153" s="104">
        <f>D137-D143</f>
        <v>0</v>
      </c>
      <c r="E153" s="104">
        <f>E137-E143</f>
        <v>0</v>
      </c>
      <c r="F153" s="104">
        <f>F137-F143</f>
        <v>0</v>
      </c>
      <c r="G153" s="104">
        <f>G137-G143</f>
        <v>0</v>
      </c>
      <c r="I153" s="36">
        <f t="shared" si="15"/>
        <v>0</v>
      </c>
      <c r="J153" s="36">
        <f t="shared" si="16"/>
        <v>0</v>
      </c>
      <c r="K153" s="36">
        <f t="shared" si="17"/>
        <v>0</v>
      </c>
      <c r="L153" s="36">
        <f t="shared" si="18"/>
        <v>0</v>
      </c>
    </row>
    <row r="154" spans="1:12" s="97" customFormat="1" x14ac:dyDescent="0.3">
      <c r="A154" s="103" t="s">
        <v>336</v>
      </c>
      <c r="B154" s="103" t="s">
        <v>295</v>
      </c>
      <c r="C154" s="5">
        <f>SUM(C155,C159)</f>
        <v>0</v>
      </c>
      <c r="D154" s="5">
        <f>SUM(D155,D159)</f>
        <v>0</v>
      </c>
      <c r="E154" s="5">
        <f>SUM(E155,E159)</f>
        <v>0</v>
      </c>
      <c r="F154" s="5">
        <f>SUM(F155,F159)</f>
        <v>0</v>
      </c>
      <c r="G154" s="5">
        <f>SUM(G155,G159)</f>
        <v>0</v>
      </c>
      <c r="I154" s="36">
        <f t="shared" si="15"/>
        <v>0</v>
      </c>
      <c r="J154" s="36">
        <f t="shared" si="16"/>
        <v>0</v>
      </c>
      <c r="K154" s="36">
        <f t="shared" si="17"/>
        <v>0</v>
      </c>
      <c r="L154" s="36">
        <f t="shared" si="18"/>
        <v>0</v>
      </c>
    </row>
    <row r="155" spans="1:12" x14ac:dyDescent="0.3">
      <c r="A155" s="95" t="s">
        <v>296</v>
      </c>
      <c r="B155" s="94">
        <v>75</v>
      </c>
      <c r="C155" s="5">
        <f>SUM(C156:C158)</f>
        <v>0</v>
      </c>
      <c r="D155" s="5">
        <f>SUM(D156:D158)</f>
        <v>0</v>
      </c>
      <c r="E155" s="5">
        <f>SUM(E156:E158)</f>
        <v>0</v>
      </c>
      <c r="F155" s="5">
        <f>SUM(F156:F158)</f>
        <v>0</v>
      </c>
      <c r="G155" s="5">
        <f>SUM(G156:G158)</f>
        <v>0</v>
      </c>
      <c r="I155" s="36">
        <f t="shared" si="15"/>
        <v>0</v>
      </c>
      <c r="J155" s="36">
        <f t="shared" si="16"/>
        <v>0</v>
      </c>
      <c r="K155" s="36">
        <f t="shared" si="17"/>
        <v>0</v>
      </c>
      <c r="L155" s="36">
        <f t="shared" si="18"/>
        <v>0</v>
      </c>
    </row>
    <row r="156" spans="1:12" x14ac:dyDescent="0.3">
      <c r="A156" s="96" t="s">
        <v>297</v>
      </c>
      <c r="B156" s="94">
        <v>750</v>
      </c>
      <c r="C156" s="22"/>
      <c r="D156" s="22"/>
      <c r="E156" s="22"/>
      <c r="F156" s="22"/>
      <c r="G156" s="22"/>
      <c r="I156" s="36">
        <f t="shared" si="15"/>
        <v>0</v>
      </c>
      <c r="J156" s="36">
        <f t="shared" si="16"/>
        <v>0</v>
      </c>
      <c r="K156" s="36">
        <f t="shared" si="17"/>
        <v>0</v>
      </c>
      <c r="L156" s="36">
        <f t="shared" si="18"/>
        <v>0</v>
      </c>
    </row>
    <row r="157" spans="1:12" x14ac:dyDescent="0.3">
      <c r="A157" s="96" t="s">
        <v>298</v>
      </c>
      <c r="B157" s="94">
        <v>751</v>
      </c>
      <c r="C157" s="22"/>
      <c r="D157" s="22"/>
      <c r="E157" s="22"/>
      <c r="F157" s="22"/>
      <c r="G157" s="22"/>
      <c r="I157" s="36">
        <f t="shared" si="15"/>
        <v>0</v>
      </c>
      <c r="J157" s="36">
        <f t="shared" si="16"/>
        <v>0</v>
      </c>
      <c r="K157" s="36">
        <f t="shared" si="17"/>
        <v>0</v>
      </c>
      <c r="L157" s="36">
        <f t="shared" si="18"/>
        <v>0</v>
      </c>
    </row>
    <row r="158" spans="1:12" x14ac:dyDescent="0.3">
      <c r="A158" s="96" t="s">
        <v>299</v>
      </c>
      <c r="B158" s="94" t="s">
        <v>300</v>
      </c>
      <c r="C158" s="22"/>
      <c r="D158" s="22"/>
      <c r="E158" s="22"/>
      <c r="F158" s="22"/>
      <c r="G158" s="22"/>
      <c r="I158" s="36">
        <f t="shared" si="15"/>
        <v>0</v>
      </c>
      <c r="J158" s="36">
        <f t="shared" si="16"/>
        <v>0</v>
      </c>
      <c r="K158" s="36">
        <f t="shared" si="17"/>
        <v>0</v>
      </c>
      <c r="L158" s="36">
        <f t="shared" si="18"/>
        <v>0</v>
      </c>
    </row>
    <row r="159" spans="1:12" x14ac:dyDescent="0.3">
      <c r="A159" s="95" t="s">
        <v>301</v>
      </c>
      <c r="B159" s="94" t="s">
        <v>302</v>
      </c>
      <c r="C159" s="22"/>
      <c r="D159" s="22"/>
      <c r="E159" s="22"/>
      <c r="F159" s="22"/>
      <c r="G159" s="22"/>
      <c r="I159" s="36">
        <f t="shared" si="15"/>
        <v>0</v>
      </c>
      <c r="J159" s="36">
        <f t="shared" si="16"/>
        <v>0</v>
      </c>
      <c r="K159" s="36">
        <f t="shared" si="17"/>
        <v>0</v>
      </c>
      <c r="L159" s="36">
        <f t="shared" si="18"/>
        <v>0</v>
      </c>
    </row>
    <row r="160" spans="1:12" x14ac:dyDescent="0.3">
      <c r="A160" s="103" t="s">
        <v>337</v>
      </c>
      <c r="B160" s="103" t="s">
        <v>303</v>
      </c>
      <c r="C160" s="5">
        <f>SUM(C161,C165)</f>
        <v>0</v>
      </c>
      <c r="D160" s="5">
        <f>SUM(D161,D165)</f>
        <v>0</v>
      </c>
      <c r="E160" s="5">
        <f>SUM(E161,E165)</f>
        <v>0</v>
      </c>
      <c r="F160" s="5">
        <f>SUM(F161,F165)</f>
        <v>0</v>
      </c>
      <c r="G160" s="5">
        <f>SUM(G161,G165)</f>
        <v>0</v>
      </c>
      <c r="I160" s="36">
        <f t="shared" si="15"/>
        <v>0</v>
      </c>
      <c r="J160" s="36">
        <f t="shared" si="16"/>
        <v>0</v>
      </c>
      <c r="K160" s="36">
        <f t="shared" si="17"/>
        <v>0</v>
      </c>
      <c r="L160" s="36">
        <f t="shared" si="18"/>
        <v>0</v>
      </c>
    </row>
    <row r="161" spans="1:12" x14ac:dyDescent="0.3">
      <c r="A161" s="95" t="s">
        <v>304</v>
      </c>
      <c r="B161" s="94">
        <v>65</v>
      </c>
      <c r="C161" s="5">
        <f>SUM(C162:C164)</f>
        <v>0</v>
      </c>
      <c r="D161" s="5">
        <f>SUM(D162:D164)</f>
        <v>0</v>
      </c>
      <c r="E161" s="5">
        <f>SUM(E162:E164)</f>
        <v>0</v>
      </c>
      <c r="F161" s="5">
        <f>SUM(F162:F164)</f>
        <v>0</v>
      </c>
      <c r="G161" s="5">
        <f>SUM(G162:G164)</f>
        <v>0</v>
      </c>
      <c r="I161" s="36">
        <f t="shared" si="15"/>
        <v>0</v>
      </c>
      <c r="J161" s="36">
        <f t="shared" si="16"/>
        <v>0</v>
      </c>
      <c r="K161" s="36">
        <f t="shared" si="17"/>
        <v>0</v>
      </c>
      <c r="L161" s="36">
        <f t="shared" si="18"/>
        <v>0</v>
      </c>
    </row>
    <row r="162" spans="1:12" x14ac:dyDescent="0.3">
      <c r="A162" s="96" t="s">
        <v>305</v>
      </c>
      <c r="B162" s="94">
        <v>650</v>
      </c>
      <c r="C162" s="22"/>
      <c r="D162" s="22"/>
      <c r="E162" s="22"/>
      <c r="F162" s="22"/>
      <c r="G162" s="22"/>
      <c r="I162" s="36">
        <f t="shared" si="15"/>
        <v>0</v>
      </c>
      <c r="J162" s="36">
        <f t="shared" si="16"/>
        <v>0</v>
      </c>
      <c r="K162" s="36">
        <f t="shared" si="17"/>
        <v>0</v>
      </c>
      <c r="L162" s="36">
        <f t="shared" si="18"/>
        <v>0</v>
      </c>
    </row>
    <row r="163" spans="1:12" ht="27" x14ac:dyDescent="0.3">
      <c r="A163" s="96" t="s">
        <v>306</v>
      </c>
      <c r="B163" s="94">
        <v>651</v>
      </c>
      <c r="C163" s="22"/>
      <c r="D163" s="22"/>
      <c r="E163" s="22"/>
      <c r="F163" s="22"/>
      <c r="G163" s="22"/>
      <c r="I163" s="36">
        <f t="shared" si="15"/>
        <v>0</v>
      </c>
      <c r="J163" s="36">
        <f t="shared" si="16"/>
        <v>0</v>
      </c>
      <c r="K163" s="36">
        <f t="shared" si="17"/>
        <v>0</v>
      </c>
      <c r="L163" s="36">
        <f t="shared" si="18"/>
        <v>0</v>
      </c>
    </row>
    <row r="164" spans="1:12" x14ac:dyDescent="0.3">
      <c r="A164" s="96" t="s">
        <v>307</v>
      </c>
      <c r="B164" s="94" t="s">
        <v>308</v>
      </c>
      <c r="C164" s="22"/>
      <c r="D164" s="22"/>
      <c r="E164" s="22"/>
      <c r="F164" s="22"/>
      <c r="G164" s="22"/>
      <c r="I164" s="36">
        <f t="shared" si="15"/>
        <v>0</v>
      </c>
      <c r="J164" s="36">
        <f t="shared" si="16"/>
        <v>0</v>
      </c>
      <c r="K164" s="36">
        <f t="shared" si="17"/>
        <v>0</v>
      </c>
      <c r="L164" s="36">
        <f t="shared" si="18"/>
        <v>0</v>
      </c>
    </row>
    <row r="165" spans="1:12" x14ac:dyDescent="0.3">
      <c r="A165" s="95" t="s">
        <v>309</v>
      </c>
      <c r="B165" s="94" t="s">
        <v>310</v>
      </c>
      <c r="C165" s="22"/>
      <c r="D165" s="22"/>
      <c r="E165" s="22"/>
      <c r="F165" s="22"/>
      <c r="G165" s="22"/>
      <c r="I165" s="36">
        <f t="shared" si="15"/>
        <v>0</v>
      </c>
      <c r="J165" s="36">
        <f t="shared" si="16"/>
        <v>0</v>
      </c>
      <c r="K165" s="36">
        <f t="shared" si="17"/>
        <v>0</v>
      </c>
      <c r="L165" s="36">
        <f t="shared" si="18"/>
        <v>0</v>
      </c>
    </row>
    <row r="166" spans="1:12" x14ac:dyDescent="0.3">
      <c r="A166" s="103" t="s">
        <v>338</v>
      </c>
      <c r="B166" s="103">
        <v>9903</v>
      </c>
      <c r="C166" s="5">
        <f>C153+C154-C160</f>
        <v>0</v>
      </c>
      <c r="D166" s="5">
        <f>D153+D154-D160</f>
        <v>0</v>
      </c>
      <c r="E166" s="5">
        <f>E153+E154-E160</f>
        <v>0</v>
      </c>
      <c r="F166" s="5">
        <f>F153+F154-F160</f>
        <v>0</v>
      </c>
      <c r="G166" s="5">
        <f>G153+G154-G160</f>
        <v>0</v>
      </c>
      <c r="I166" s="36">
        <f t="shared" si="15"/>
        <v>0</v>
      </c>
      <c r="J166" s="36">
        <f t="shared" si="16"/>
        <v>0</v>
      </c>
      <c r="K166" s="36">
        <f t="shared" si="17"/>
        <v>0</v>
      </c>
      <c r="L166" s="36">
        <f t="shared" si="18"/>
        <v>0</v>
      </c>
    </row>
    <row r="167" spans="1:12" x14ac:dyDescent="0.3">
      <c r="A167" s="103" t="s">
        <v>339</v>
      </c>
      <c r="B167" s="103">
        <v>780</v>
      </c>
      <c r="C167" s="22"/>
      <c r="D167" s="22"/>
      <c r="E167" s="22"/>
      <c r="F167" s="22"/>
      <c r="G167" s="22"/>
      <c r="I167" s="36">
        <f t="shared" si="15"/>
        <v>0</v>
      </c>
      <c r="J167" s="36">
        <f t="shared" si="16"/>
        <v>0</v>
      </c>
      <c r="K167" s="36">
        <f t="shared" si="17"/>
        <v>0</v>
      </c>
      <c r="L167" s="36">
        <f t="shared" si="18"/>
        <v>0</v>
      </c>
    </row>
    <row r="168" spans="1:12" x14ac:dyDescent="0.3">
      <c r="A168" s="103" t="s">
        <v>340</v>
      </c>
      <c r="B168" s="103">
        <v>680</v>
      </c>
      <c r="C168" s="22"/>
      <c r="D168" s="22"/>
      <c r="E168" s="22"/>
      <c r="F168" s="22"/>
      <c r="G168" s="22"/>
      <c r="I168" s="36">
        <f t="shared" si="15"/>
        <v>0</v>
      </c>
      <c r="J168" s="36">
        <f t="shared" si="16"/>
        <v>0</v>
      </c>
      <c r="K168" s="36">
        <f t="shared" si="17"/>
        <v>0</v>
      </c>
      <c r="L168" s="36">
        <f t="shared" si="18"/>
        <v>0</v>
      </c>
    </row>
    <row r="169" spans="1:12" x14ac:dyDescent="0.3">
      <c r="A169" s="103" t="s">
        <v>341</v>
      </c>
      <c r="B169" s="103" t="s">
        <v>311</v>
      </c>
      <c r="C169" s="22"/>
      <c r="D169" s="22"/>
      <c r="E169" s="22"/>
      <c r="F169" s="22"/>
      <c r="G169" s="22"/>
      <c r="I169" s="36">
        <f t="shared" si="15"/>
        <v>0</v>
      </c>
      <c r="J169" s="36">
        <f t="shared" si="16"/>
        <v>0</v>
      </c>
      <c r="K169" s="36">
        <f t="shared" si="17"/>
        <v>0</v>
      </c>
      <c r="L169" s="36">
        <f t="shared" si="18"/>
        <v>0</v>
      </c>
    </row>
    <row r="170" spans="1:12" x14ac:dyDescent="0.3">
      <c r="A170" s="103" t="s">
        <v>342</v>
      </c>
      <c r="B170" s="103">
        <v>9904</v>
      </c>
      <c r="C170" s="5">
        <f>C166+C167-C168-C169</f>
        <v>0</v>
      </c>
      <c r="D170" s="5">
        <f>D166+D167-D168-D169</f>
        <v>0</v>
      </c>
      <c r="E170" s="5">
        <f>E166+E167-E168-E169</f>
        <v>0</v>
      </c>
      <c r="F170" s="5">
        <f>F166+F167-F168-F169</f>
        <v>0</v>
      </c>
      <c r="G170" s="5">
        <f>G166+G167-G168-G169</f>
        <v>0</v>
      </c>
      <c r="I170" s="36">
        <f t="shared" si="15"/>
        <v>0</v>
      </c>
      <c r="J170" s="36">
        <f t="shared" si="16"/>
        <v>0</v>
      </c>
      <c r="K170" s="36">
        <f t="shared" si="17"/>
        <v>0</v>
      </c>
      <c r="L170" s="36">
        <f t="shared" si="18"/>
        <v>0</v>
      </c>
    </row>
    <row r="171" spans="1:12" x14ac:dyDescent="0.3">
      <c r="A171" s="103" t="s">
        <v>343</v>
      </c>
      <c r="B171" s="103">
        <v>789</v>
      </c>
      <c r="C171" s="22"/>
      <c r="D171" s="22"/>
      <c r="E171" s="22"/>
      <c r="F171" s="22"/>
      <c r="G171" s="22"/>
      <c r="I171" s="36">
        <f t="shared" si="15"/>
        <v>0</v>
      </c>
      <c r="J171" s="36">
        <f t="shared" si="16"/>
        <v>0</v>
      </c>
      <c r="K171" s="36">
        <f t="shared" si="17"/>
        <v>0</v>
      </c>
      <c r="L171" s="36">
        <f t="shared" si="18"/>
        <v>0</v>
      </c>
    </row>
    <row r="172" spans="1:12" x14ac:dyDescent="0.3">
      <c r="A172" s="103" t="s">
        <v>344</v>
      </c>
      <c r="B172" s="103">
        <v>689</v>
      </c>
      <c r="C172" s="22"/>
      <c r="D172" s="22"/>
      <c r="E172" s="22"/>
      <c r="F172" s="22"/>
      <c r="G172" s="22"/>
      <c r="I172" s="36">
        <f t="shared" si="15"/>
        <v>0</v>
      </c>
      <c r="J172" s="36">
        <f t="shared" si="16"/>
        <v>0</v>
      </c>
      <c r="K172" s="36">
        <f t="shared" si="17"/>
        <v>0</v>
      </c>
      <c r="L172" s="36">
        <f t="shared" si="18"/>
        <v>0</v>
      </c>
    </row>
    <row r="173" spans="1:12" x14ac:dyDescent="0.3">
      <c r="A173" s="103" t="s">
        <v>345</v>
      </c>
      <c r="B173" s="103">
        <v>9905</v>
      </c>
      <c r="C173" s="5">
        <f>C170+C171-C172</f>
        <v>0</v>
      </c>
      <c r="D173" s="5">
        <f>D170+D171-D172</f>
        <v>0</v>
      </c>
      <c r="E173" s="5">
        <f>E170+E171-E172</f>
        <v>0</v>
      </c>
      <c r="F173" s="5">
        <f>F170+F171-F172</f>
        <v>0</v>
      </c>
      <c r="G173" s="5">
        <f>G170+G171-G172</f>
        <v>0</v>
      </c>
      <c r="I173" s="36">
        <f t="shared" si="15"/>
        <v>0</v>
      </c>
      <c r="J173" s="36">
        <f t="shared" si="16"/>
        <v>0</v>
      </c>
      <c r="K173" s="36">
        <f t="shared" si="17"/>
        <v>0</v>
      </c>
      <c r="L173" s="36">
        <f t="shared" si="18"/>
        <v>0</v>
      </c>
    </row>
    <row r="175" spans="1:12" ht="15.75" x14ac:dyDescent="0.3">
      <c r="A175" s="271" t="s">
        <v>590</v>
      </c>
      <c r="B175" s="269"/>
      <c r="C175" s="269"/>
      <c r="D175" s="269"/>
      <c r="E175" s="270"/>
      <c r="F175" s="270"/>
      <c r="G175" s="270"/>
      <c r="I175" s="270"/>
      <c r="J175" s="270"/>
      <c r="K175" s="270"/>
      <c r="L175" s="270"/>
    </row>
    <row r="177" spans="1:12" x14ac:dyDescent="0.3">
      <c r="I177" s="741" t="s">
        <v>668</v>
      </c>
      <c r="J177" s="742"/>
      <c r="K177" s="742"/>
      <c r="L177" s="743"/>
    </row>
    <row r="178" spans="1:12" ht="27" x14ac:dyDescent="0.3">
      <c r="A178" s="77"/>
      <c r="B178" s="102" t="s">
        <v>104</v>
      </c>
      <c r="C178" s="79" t="str">
        <f>C136</f>
        <v>REALITE 2021</v>
      </c>
      <c r="D178" s="79" t="str">
        <f t="shared" ref="D178:G178" si="19">D136</f>
        <v>REALITE 2022</v>
      </c>
      <c r="E178" s="79" t="str">
        <f t="shared" si="19"/>
        <v>REALITE 2023</v>
      </c>
      <c r="F178" s="79" t="str">
        <f t="shared" si="19"/>
        <v>REALITE 2024</v>
      </c>
      <c r="G178" s="79" t="str">
        <f t="shared" si="19"/>
        <v>REALITE 2025</v>
      </c>
      <c r="I178" s="79" t="str">
        <f>RIGHT(D178,4)&amp;" - "&amp;RIGHT(C178,4)</f>
        <v>2022 - 2021</v>
      </c>
      <c r="J178" s="79" t="str">
        <f>RIGHT(E178,4)&amp;" - "&amp;RIGHT(D178,4)</f>
        <v>2023 - 2022</v>
      </c>
      <c r="K178" s="79" t="str">
        <f>RIGHT(F178,4)&amp;" - "&amp;RIGHT(E178,4)</f>
        <v>2024 - 2023</v>
      </c>
      <c r="L178" s="79" t="str">
        <f>RIGHT(G178,4)&amp;" - "&amp;RIGHT(F178,4)</f>
        <v>2025 - 2024</v>
      </c>
    </row>
    <row r="179" spans="1:12" x14ac:dyDescent="0.3">
      <c r="A179" s="103" t="s">
        <v>333</v>
      </c>
      <c r="B179" s="103" t="s">
        <v>312</v>
      </c>
      <c r="C179" s="104">
        <f>SUM(C180:C184)</f>
        <v>0</v>
      </c>
      <c r="D179" s="104">
        <f>SUM(D180:D184)</f>
        <v>0</v>
      </c>
      <c r="E179" s="104">
        <f>SUM(E180:E184)</f>
        <v>0</v>
      </c>
      <c r="F179" s="104">
        <f>SUM(F180:F184)</f>
        <v>0</v>
      </c>
      <c r="G179" s="104">
        <f>SUM(G180:G184)</f>
        <v>0</v>
      </c>
      <c r="I179" s="36">
        <f t="shared" ref="I179:I215" si="20">IFERROR(IF(AND(ROUND(SUM(C179:C179),0)=0,ROUND(SUM(D179:D179),0)&gt;ROUND(SUM(C179:C179),0)),"INF",(ROUND(SUM(D179:D179),0)-ROUND(SUM(C179:C179),0))/ROUND(SUM(C179:C179),0)),0)</f>
        <v>0</v>
      </c>
      <c r="J179" s="36">
        <f t="shared" ref="J179:J215" si="21">IFERROR(IF(AND(ROUND(SUM(D179),0)=0,ROUND(SUM(E179:E179),0)&gt;ROUND(SUM(D179),0)),"INF",(ROUND(SUM(E179:E179),0)-ROUND(SUM(D179),0))/ROUND(SUM(D179),0)),0)</f>
        <v>0</v>
      </c>
      <c r="K179" s="36">
        <f t="shared" ref="K179:K215" si="22">IFERROR(IF(AND(ROUND(SUM(E179),0)=0,ROUND(SUM(F179:F179),0)&gt;ROUND(SUM(E179),0)),"INF",(ROUND(SUM(F179:F179),0)-ROUND(SUM(E179),0))/ROUND(SUM(E179),0)),0)</f>
        <v>0</v>
      </c>
      <c r="L179" s="36">
        <f t="shared" ref="L179:L215" si="23">IFERROR(IF(AND(ROUND(SUM(F179),0)=0,ROUND(SUM(G179:G179),0)&gt;ROUND(SUM(F179),0)),"INF",(ROUND(SUM(G179:G179),0)-ROUND(SUM(F179),0))/ROUND(SUM(F179),0)),0)</f>
        <v>0</v>
      </c>
    </row>
    <row r="180" spans="1:12" s="97" customFormat="1" x14ac:dyDescent="0.3">
      <c r="A180" s="95" t="s">
        <v>313</v>
      </c>
      <c r="B180" s="94">
        <v>70</v>
      </c>
      <c r="C180" s="22"/>
      <c r="D180" s="22"/>
      <c r="E180" s="22"/>
      <c r="F180" s="22"/>
      <c r="G180" s="22"/>
      <c r="I180" s="36">
        <f t="shared" si="20"/>
        <v>0</v>
      </c>
      <c r="J180" s="36">
        <f t="shared" si="21"/>
        <v>0</v>
      </c>
      <c r="K180" s="36">
        <f t="shared" si="22"/>
        <v>0</v>
      </c>
      <c r="L180" s="36">
        <f t="shared" si="23"/>
        <v>0</v>
      </c>
    </row>
    <row r="181" spans="1:12" s="97" customFormat="1" ht="27" x14ac:dyDescent="0.3">
      <c r="A181" s="95" t="s">
        <v>314</v>
      </c>
      <c r="B181" s="94">
        <v>71</v>
      </c>
      <c r="C181" s="22"/>
      <c r="D181" s="22"/>
      <c r="E181" s="22"/>
      <c r="F181" s="22"/>
      <c r="G181" s="22"/>
      <c r="I181" s="36">
        <f t="shared" si="20"/>
        <v>0</v>
      </c>
      <c r="J181" s="36">
        <f t="shared" si="21"/>
        <v>0</v>
      </c>
      <c r="K181" s="36">
        <f t="shared" si="22"/>
        <v>0</v>
      </c>
      <c r="L181" s="36">
        <f t="shared" si="23"/>
        <v>0</v>
      </c>
    </row>
    <row r="182" spans="1:12" s="97" customFormat="1" x14ac:dyDescent="0.3">
      <c r="A182" s="95" t="s">
        <v>315</v>
      </c>
      <c r="B182" s="94">
        <v>72</v>
      </c>
      <c r="C182" s="22"/>
      <c r="D182" s="22"/>
      <c r="E182" s="22"/>
      <c r="F182" s="22"/>
      <c r="G182" s="22"/>
      <c r="I182" s="36">
        <f t="shared" si="20"/>
        <v>0</v>
      </c>
      <c r="J182" s="36">
        <f t="shared" si="21"/>
        <v>0</v>
      </c>
      <c r="K182" s="36">
        <f t="shared" si="22"/>
        <v>0</v>
      </c>
      <c r="L182" s="36">
        <f t="shared" si="23"/>
        <v>0</v>
      </c>
    </row>
    <row r="183" spans="1:12" s="97" customFormat="1" x14ac:dyDescent="0.3">
      <c r="A183" s="95" t="s">
        <v>316</v>
      </c>
      <c r="B183" s="94">
        <v>74</v>
      </c>
      <c r="C183" s="22"/>
      <c r="D183" s="22"/>
      <c r="E183" s="22"/>
      <c r="F183" s="22"/>
      <c r="G183" s="22"/>
      <c r="I183" s="36">
        <f t="shared" si="20"/>
        <v>0</v>
      </c>
      <c r="J183" s="36">
        <f t="shared" si="21"/>
        <v>0</v>
      </c>
      <c r="K183" s="36">
        <f t="shared" si="22"/>
        <v>0</v>
      </c>
      <c r="L183" s="36">
        <f t="shared" si="23"/>
        <v>0</v>
      </c>
    </row>
    <row r="184" spans="1:12" s="97" customFormat="1" x14ac:dyDescent="0.3">
      <c r="A184" s="95" t="s">
        <v>317</v>
      </c>
      <c r="B184" s="94" t="s">
        <v>318</v>
      </c>
      <c r="C184" s="22"/>
      <c r="D184" s="22"/>
      <c r="E184" s="22"/>
      <c r="F184" s="22"/>
      <c r="G184" s="22"/>
      <c r="I184" s="36">
        <f t="shared" si="20"/>
        <v>0</v>
      </c>
      <c r="J184" s="36">
        <f t="shared" si="21"/>
        <v>0</v>
      </c>
      <c r="K184" s="36">
        <f t="shared" si="22"/>
        <v>0</v>
      </c>
      <c r="L184" s="36">
        <f t="shared" si="23"/>
        <v>0</v>
      </c>
    </row>
    <row r="185" spans="1:12" s="97" customFormat="1" x14ac:dyDescent="0.3">
      <c r="A185" s="103" t="s">
        <v>334</v>
      </c>
      <c r="B185" s="103" t="s">
        <v>319</v>
      </c>
      <c r="C185" s="104">
        <f>SUM(C186:C194)</f>
        <v>0</v>
      </c>
      <c r="D185" s="104">
        <f>SUM(D186:D194)</f>
        <v>0</v>
      </c>
      <c r="E185" s="104">
        <f>SUM(E186:E194)</f>
        <v>0</v>
      </c>
      <c r="F185" s="104">
        <f>SUM(F186:F194)</f>
        <v>0</v>
      </c>
      <c r="G185" s="104">
        <f>SUM(G186:G194)</f>
        <v>0</v>
      </c>
      <c r="I185" s="36">
        <f t="shared" si="20"/>
        <v>0</v>
      </c>
      <c r="J185" s="36">
        <f t="shared" si="21"/>
        <v>0</v>
      </c>
      <c r="K185" s="36">
        <f t="shared" si="22"/>
        <v>0</v>
      </c>
      <c r="L185" s="36">
        <f t="shared" si="23"/>
        <v>0</v>
      </c>
    </row>
    <row r="186" spans="1:12" s="97" customFormat="1" x14ac:dyDescent="0.3">
      <c r="A186" s="95" t="s">
        <v>320</v>
      </c>
      <c r="B186" s="94">
        <v>60</v>
      </c>
      <c r="C186" s="22"/>
      <c r="D186" s="22"/>
      <c r="E186" s="22"/>
      <c r="F186" s="22"/>
      <c r="G186" s="22"/>
      <c r="I186" s="36">
        <f t="shared" si="20"/>
        <v>0</v>
      </c>
      <c r="J186" s="36">
        <f t="shared" si="21"/>
        <v>0</v>
      </c>
      <c r="K186" s="36">
        <f t="shared" si="22"/>
        <v>0</v>
      </c>
      <c r="L186" s="36">
        <f t="shared" si="23"/>
        <v>0</v>
      </c>
    </row>
    <row r="187" spans="1:12" s="97" customFormat="1" x14ac:dyDescent="0.3">
      <c r="A187" s="95" t="s">
        <v>321</v>
      </c>
      <c r="B187" s="94">
        <v>61</v>
      </c>
      <c r="C187" s="22"/>
      <c r="D187" s="22"/>
      <c r="E187" s="22"/>
      <c r="F187" s="22"/>
      <c r="G187" s="22"/>
      <c r="I187" s="36">
        <f t="shared" si="20"/>
        <v>0</v>
      </c>
      <c r="J187" s="36">
        <f t="shared" si="21"/>
        <v>0</v>
      </c>
      <c r="K187" s="36">
        <f t="shared" si="22"/>
        <v>0</v>
      </c>
      <c r="L187" s="36">
        <f t="shared" si="23"/>
        <v>0</v>
      </c>
    </row>
    <row r="188" spans="1:12" s="97" customFormat="1" x14ac:dyDescent="0.3">
      <c r="A188" s="95" t="s">
        <v>322</v>
      </c>
      <c r="B188" s="94">
        <v>62</v>
      </c>
      <c r="C188" s="22"/>
      <c r="D188" s="22"/>
      <c r="E188" s="22"/>
      <c r="F188" s="22"/>
      <c r="G188" s="22"/>
      <c r="I188" s="36">
        <f t="shared" si="20"/>
        <v>0</v>
      </c>
      <c r="J188" s="36">
        <f t="shared" si="21"/>
        <v>0</v>
      </c>
      <c r="K188" s="36">
        <f t="shared" si="22"/>
        <v>0</v>
      </c>
      <c r="L188" s="36">
        <f t="shared" si="23"/>
        <v>0</v>
      </c>
    </row>
    <row r="189" spans="1:12" s="97" customFormat="1" ht="27" x14ac:dyDescent="0.3">
      <c r="A189" s="95" t="s">
        <v>323</v>
      </c>
      <c r="B189" s="94">
        <v>630</v>
      </c>
      <c r="C189" s="22"/>
      <c r="D189" s="22"/>
      <c r="E189" s="22"/>
      <c r="F189" s="22"/>
      <c r="G189" s="22"/>
      <c r="I189" s="36">
        <f t="shared" si="20"/>
        <v>0</v>
      </c>
      <c r="J189" s="36">
        <f t="shared" si="21"/>
        <v>0</v>
      </c>
      <c r="K189" s="36">
        <f t="shared" si="22"/>
        <v>0</v>
      </c>
      <c r="L189" s="36">
        <f t="shared" si="23"/>
        <v>0</v>
      </c>
    </row>
    <row r="190" spans="1:12" s="97" customFormat="1" ht="27" x14ac:dyDescent="0.3">
      <c r="A190" s="95" t="s">
        <v>324</v>
      </c>
      <c r="B190" s="94" t="s">
        <v>325</v>
      </c>
      <c r="C190" s="22"/>
      <c r="D190" s="22"/>
      <c r="E190" s="22"/>
      <c r="F190" s="22"/>
      <c r="G190" s="22"/>
      <c r="I190" s="36">
        <f t="shared" si="20"/>
        <v>0</v>
      </c>
      <c r="J190" s="36">
        <f t="shared" si="21"/>
        <v>0</v>
      </c>
      <c r="K190" s="36">
        <f t="shared" si="22"/>
        <v>0</v>
      </c>
      <c r="L190" s="36">
        <f t="shared" si="23"/>
        <v>0</v>
      </c>
    </row>
    <row r="191" spans="1:12" s="97" customFormat="1" x14ac:dyDescent="0.3">
      <c r="A191" s="95" t="s">
        <v>326</v>
      </c>
      <c r="B191" s="94" t="s">
        <v>327</v>
      </c>
      <c r="C191" s="22"/>
      <c r="D191" s="22"/>
      <c r="E191" s="22"/>
      <c r="F191" s="22"/>
      <c r="G191" s="22"/>
      <c r="I191" s="36">
        <f t="shared" si="20"/>
        <v>0</v>
      </c>
      <c r="J191" s="36">
        <f t="shared" si="21"/>
        <v>0</v>
      </c>
      <c r="K191" s="36">
        <f t="shared" si="22"/>
        <v>0</v>
      </c>
      <c r="L191" s="36">
        <f t="shared" si="23"/>
        <v>0</v>
      </c>
    </row>
    <row r="192" spans="1:12" s="97" customFormat="1" x14ac:dyDescent="0.3">
      <c r="A192" s="95" t="s">
        <v>328</v>
      </c>
      <c r="B192" s="94" t="s">
        <v>329</v>
      </c>
      <c r="C192" s="22"/>
      <c r="D192" s="22"/>
      <c r="E192" s="22"/>
      <c r="F192" s="22"/>
      <c r="G192" s="22"/>
      <c r="I192" s="36">
        <f t="shared" si="20"/>
        <v>0</v>
      </c>
      <c r="J192" s="36">
        <f t="shared" si="21"/>
        <v>0</v>
      </c>
      <c r="K192" s="36">
        <f t="shared" si="22"/>
        <v>0</v>
      </c>
      <c r="L192" s="36">
        <f t="shared" si="23"/>
        <v>0</v>
      </c>
    </row>
    <row r="193" spans="1:12" s="97" customFormat="1" x14ac:dyDescent="0.3">
      <c r="A193" s="95" t="s">
        <v>330</v>
      </c>
      <c r="B193" s="94">
        <v>649</v>
      </c>
      <c r="C193" s="22"/>
      <c r="D193" s="22"/>
      <c r="E193" s="22"/>
      <c r="F193" s="22"/>
      <c r="G193" s="22"/>
      <c r="I193" s="36">
        <f t="shared" si="20"/>
        <v>0</v>
      </c>
      <c r="J193" s="36">
        <f t="shared" si="21"/>
        <v>0</v>
      </c>
      <c r="K193" s="36">
        <f t="shared" si="22"/>
        <v>0</v>
      </c>
      <c r="L193" s="36">
        <f t="shared" si="23"/>
        <v>0</v>
      </c>
    </row>
    <row r="194" spans="1:12" s="97" customFormat="1" x14ac:dyDescent="0.3">
      <c r="A194" s="95" t="s">
        <v>331</v>
      </c>
      <c r="B194" s="94" t="s">
        <v>332</v>
      </c>
      <c r="C194" s="22"/>
      <c r="D194" s="22"/>
      <c r="E194" s="22"/>
      <c r="F194" s="22"/>
      <c r="G194" s="22"/>
      <c r="I194" s="36">
        <f t="shared" si="20"/>
        <v>0</v>
      </c>
      <c r="J194" s="36">
        <f t="shared" si="21"/>
        <v>0</v>
      </c>
      <c r="K194" s="36">
        <f t="shared" si="22"/>
        <v>0</v>
      </c>
      <c r="L194" s="36">
        <f t="shared" si="23"/>
        <v>0</v>
      </c>
    </row>
    <row r="195" spans="1:12" s="97" customFormat="1" x14ac:dyDescent="0.3">
      <c r="A195" s="103" t="s">
        <v>335</v>
      </c>
      <c r="B195" s="103">
        <v>9901</v>
      </c>
      <c r="C195" s="104">
        <f>C179-C185</f>
        <v>0</v>
      </c>
      <c r="D195" s="104">
        <f>D179-D185</f>
        <v>0</v>
      </c>
      <c r="E195" s="104">
        <f>E179-E185</f>
        <v>0</v>
      </c>
      <c r="F195" s="104">
        <f>F179-F185</f>
        <v>0</v>
      </c>
      <c r="G195" s="104">
        <f>G179-G185</f>
        <v>0</v>
      </c>
      <c r="I195" s="36">
        <f t="shared" si="20"/>
        <v>0</v>
      </c>
      <c r="J195" s="36">
        <f t="shared" si="21"/>
        <v>0</v>
      </c>
      <c r="K195" s="36">
        <f t="shared" si="22"/>
        <v>0</v>
      </c>
      <c r="L195" s="36">
        <f t="shared" si="23"/>
        <v>0</v>
      </c>
    </row>
    <row r="196" spans="1:12" s="97" customFormat="1" x14ac:dyDescent="0.3">
      <c r="A196" s="103" t="s">
        <v>336</v>
      </c>
      <c r="B196" s="103" t="s">
        <v>295</v>
      </c>
      <c r="C196" s="5">
        <f>SUM(C197,C201)</f>
        <v>0</v>
      </c>
      <c r="D196" s="5">
        <f>SUM(D197,D201)</f>
        <v>0</v>
      </c>
      <c r="E196" s="5">
        <f>SUM(E197,E201)</f>
        <v>0</v>
      </c>
      <c r="F196" s="5">
        <f>SUM(F197,F201)</f>
        <v>0</v>
      </c>
      <c r="G196" s="5">
        <f>SUM(G197,G201)</f>
        <v>0</v>
      </c>
      <c r="I196" s="36">
        <f t="shared" si="20"/>
        <v>0</v>
      </c>
      <c r="J196" s="36">
        <f t="shared" si="21"/>
        <v>0</v>
      </c>
      <c r="K196" s="36">
        <f t="shared" si="22"/>
        <v>0</v>
      </c>
      <c r="L196" s="36">
        <f t="shared" si="23"/>
        <v>0</v>
      </c>
    </row>
    <row r="197" spans="1:12" x14ac:dyDescent="0.3">
      <c r="A197" s="95" t="s">
        <v>296</v>
      </c>
      <c r="B197" s="94">
        <v>75</v>
      </c>
      <c r="C197" s="5">
        <f>SUM(C198:C200)</f>
        <v>0</v>
      </c>
      <c r="D197" s="5">
        <f>SUM(D198:D200)</f>
        <v>0</v>
      </c>
      <c r="E197" s="5">
        <f>SUM(E198:E200)</f>
        <v>0</v>
      </c>
      <c r="F197" s="5">
        <f>SUM(F198:F200)</f>
        <v>0</v>
      </c>
      <c r="G197" s="5">
        <f>SUM(G198:G200)</f>
        <v>0</v>
      </c>
      <c r="I197" s="36">
        <f t="shared" si="20"/>
        <v>0</v>
      </c>
      <c r="J197" s="36">
        <f t="shared" si="21"/>
        <v>0</v>
      </c>
      <c r="K197" s="36">
        <f t="shared" si="22"/>
        <v>0</v>
      </c>
      <c r="L197" s="36">
        <f t="shared" si="23"/>
        <v>0</v>
      </c>
    </row>
    <row r="198" spans="1:12" x14ac:dyDescent="0.3">
      <c r="A198" s="96" t="s">
        <v>297</v>
      </c>
      <c r="B198" s="94">
        <v>750</v>
      </c>
      <c r="C198" s="22"/>
      <c r="D198" s="22"/>
      <c r="E198" s="22"/>
      <c r="F198" s="22"/>
      <c r="G198" s="22"/>
      <c r="I198" s="36">
        <f t="shared" si="20"/>
        <v>0</v>
      </c>
      <c r="J198" s="36">
        <f t="shared" si="21"/>
        <v>0</v>
      </c>
      <c r="K198" s="36">
        <f t="shared" si="22"/>
        <v>0</v>
      </c>
      <c r="L198" s="36">
        <f t="shared" si="23"/>
        <v>0</v>
      </c>
    </row>
    <row r="199" spans="1:12" x14ac:dyDescent="0.3">
      <c r="A199" s="96" t="s">
        <v>298</v>
      </c>
      <c r="B199" s="94">
        <v>751</v>
      </c>
      <c r="C199" s="22"/>
      <c r="D199" s="22"/>
      <c r="E199" s="22"/>
      <c r="F199" s="22"/>
      <c r="G199" s="22"/>
      <c r="I199" s="36">
        <f t="shared" si="20"/>
        <v>0</v>
      </c>
      <c r="J199" s="36">
        <f t="shared" si="21"/>
        <v>0</v>
      </c>
      <c r="K199" s="36">
        <f t="shared" si="22"/>
        <v>0</v>
      </c>
      <c r="L199" s="36">
        <f t="shared" si="23"/>
        <v>0</v>
      </c>
    </row>
    <row r="200" spans="1:12" x14ac:dyDescent="0.3">
      <c r="A200" s="96" t="s">
        <v>299</v>
      </c>
      <c r="B200" s="94" t="s">
        <v>300</v>
      </c>
      <c r="C200" s="22"/>
      <c r="D200" s="22"/>
      <c r="E200" s="22"/>
      <c r="F200" s="22"/>
      <c r="G200" s="22"/>
      <c r="I200" s="36">
        <f t="shared" si="20"/>
        <v>0</v>
      </c>
      <c r="J200" s="36">
        <f t="shared" si="21"/>
        <v>0</v>
      </c>
      <c r="K200" s="36">
        <f t="shared" si="22"/>
        <v>0</v>
      </c>
      <c r="L200" s="36">
        <f t="shared" si="23"/>
        <v>0</v>
      </c>
    </row>
    <row r="201" spans="1:12" x14ac:dyDescent="0.3">
      <c r="A201" s="95" t="s">
        <v>301</v>
      </c>
      <c r="B201" s="94" t="s">
        <v>302</v>
      </c>
      <c r="C201" s="22"/>
      <c r="D201" s="22"/>
      <c r="E201" s="22"/>
      <c r="F201" s="22"/>
      <c r="G201" s="22"/>
      <c r="I201" s="36">
        <f t="shared" si="20"/>
        <v>0</v>
      </c>
      <c r="J201" s="36">
        <f t="shared" si="21"/>
        <v>0</v>
      </c>
      <c r="K201" s="36">
        <f t="shared" si="22"/>
        <v>0</v>
      </c>
      <c r="L201" s="36">
        <f t="shared" si="23"/>
        <v>0</v>
      </c>
    </row>
    <row r="202" spans="1:12" x14ac:dyDescent="0.3">
      <c r="A202" s="103" t="s">
        <v>337</v>
      </c>
      <c r="B202" s="103" t="s">
        <v>303</v>
      </c>
      <c r="C202" s="5">
        <f>SUM(C203,C207)</f>
        <v>0</v>
      </c>
      <c r="D202" s="5">
        <f>SUM(D203,D207)</f>
        <v>0</v>
      </c>
      <c r="E202" s="5">
        <f>SUM(E203,E207)</f>
        <v>0</v>
      </c>
      <c r="F202" s="5">
        <f>SUM(F203,F207)</f>
        <v>0</v>
      </c>
      <c r="G202" s="5">
        <f>SUM(G203,G207)</f>
        <v>0</v>
      </c>
      <c r="I202" s="36">
        <f t="shared" si="20"/>
        <v>0</v>
      </c>
      <c r="J202" s="36">
        <f t="shared" si="21"/>
        <v>0</v>
      </c>
      <c r="K202" s="36">
        <f t="shared" si="22"/>
        <v>0</v>
      </c>
      <c r="L202" s="36">
        <f t="shared" si="23"/>
        <v>0</v>
      </c>
    </row>
    <row r="203" spans="1:12" x14ac:dyDescent="0.3">
      <c r="A203" s="95" t="s">
        <v>304</v>
      </c>
      <c r="B203" s="94">
        <v>65</v>
      </c>
      <c r="C203" s="5">
        <f>SUM(C204:C206)</f>
        <v>0</v>
      </c>
      <c r="D203" s="5">
        <f>SUM(D204:D206)</f>
        <v>0</v>
      </c>
      <c r="E203" s="5">
        <f>SUM(E204:E206)</f>
        <v>0</v>
      </c>
      <c r="F203" s="5">
        <f>SUM(F204:F206)</f>
        <v>0</v>
      </c>
      <c r="G203" s="5">
        <f>SUM(G204:G206)</f>
        <v>0</v>
      </c>
      <c r="I203" s="36">
        <f t="shared" si="20"/>
        <v>0</v>
      </c>
      <c r="J203" s="36">
        <f t="shared" si="21"/>
        <v>0</v>
      </c>
      <c r="K203" s="36">
        <f t="shared" si="22"/>
        <v>0</v>
      </c>
      <c r="L203" s="36">
        <f t="shared" si="23"/>
        <v>0</v>
      </c>
    </row>
    <row r="204" spans="1:12" x14ac:dyDescent="0.3">
      <c r="A204" s="96" t="s">
        <v>305</v>
      </c>
      <c r="B204" s="94">
        <v>650</v>
      </c>
      <c r="C204" s="22"/>
      <c r="D204" s="22"/>
      <c r="E204" s="22"/>
      <c r="F204" s="22"/>
      <c r="G204" s="22"/>
      <c r="I204" s="36">
        <f t="shared" si="20"/>
        <v>0</v>
      </c>
      <c r="J204" s="36">
        <f t="shared" si="21"/>
        <v>0</v>
      </c>
      <c r="K204" s="36">
        <f t="shared" si="22"/>
        <v>0</v>
      </c>
      <c r="L204" s="36">
        <f t="shared" si="23"/>
        <v>0</v>
      </c>
    </row>
    <row r="205" spans="1:12" ht="27" x14ac:dyDescent="0.3">
      <c r="A205" s="96" t="s">
        <v>306</v>
      </c>
      <c r="B205" s="94">
        <v>651</v>
      </c>
      <c r="C205" s="22"/>
      <c r="D205" s="22"/>
      <c r="E205" s="22"/>
      <c r="F205" s="22"/>
      <c r="G205" s="22"/>
      <c r="I205" s="36">
        <f t="shared" si="20"/>
        <v>0</v>
      </c>
      <c r="J205" s="36">
        <f t="shared" si="21"/>
        <v>0</v>
      </c>
      <c r="K205" s="36">
        <f t="shared" si="22"/>
        <v>0</v>
      </c>
      <c r="L205" s="36">
        <f t="shared" si="23"/>
        <v>0</v>
      </c>
    </row>
    <row r="206" spans="1:12" x14ac:dyDescent="0.3">
      <c r="A206" s="96" t="s">
        <v>307</v>
      </c>
      <c r="B206" s="94" t="s">
        <v>308</v>
      </c>
      <c r="C206" s="22"/>
      <c r="D206" s="22"/>
      <c r="E206" s="22"/>
      <c r="F206" s="22"/>
      <c r="G206" s="22"/>
      <c r="I206" s="36">
        <f t="shared" si="20"/>
        <v>0</v>
      </c>
      <c r="J206" s="36">
        <f t="shared" si="21"/>
        <v>0</v>
      </c>
      <c r="K206" s="36">
        <f t="shared" si="22"/>
        <v>0</v>
      </c>
      <c r="L206" s="36">
        <f t="shared" si="23"/>
        <v>0</v>
      </c>
    </row>
    <row r="207" spans="1:12" x14ac:dyDescent="0.3">
      <c r="A207" s="95" t="s">
        <v>309</v>
      </c>
      <c r="B207" s="94" t="s">
        <v>310</v>
      </c>
      <c r="C207" s="22"/>
      <c r="D207" s="22"/>
      <c r="E207" s="22"/>
      <c r="F207" s="22"/>
      <c r="G207" s="22"/>
      <c r="I207" s="36">
        <f t="shared" si="20"/>
        <v>0</v>
      </c>
      <c r="J207" s="36">
        <f t="shared" si="21"/>
        <v>0</v>
      </c>
      <c r="K207" s="36">
        <f t="shared" si="22"/>
        <v>0</v>
      </c>
      <c r="L207" s="36">
        <f t="shared" si="23"/>
        <v>0</v>
      </c>
    </row>
    <row r="208" spans="1:12" x14ac:dyDescent="0.3">
      <c r="A208" s="103" t="s">
        <v>338</v>
      </c>
      <c r="B208" s="103">
        <v>9903</v>
      </c>
      <c r="C208" s="5">
        <f>C195+C196-C202</f>
        <v>0</v>
      </c>
      <c r="D208" s="5">
        <f>D195+D196-D202</f>
        <v>0</v>
      </c>
      <c r="E208" s="5">
        <f>E195+E196-E202</f>
        <v>0</v>
      </c>
      <c r="F208" s="5">
        <f>F195+F196-F202</f>
        <v>0</v>
      </c>
      <c r="G208" s="5">
        <f>G195+G196-G202</f>
        <v>0</v>
      </c>
      <c r="I208" s="36">
        <f t="shared" si="20"/>
        <v>0</v>
      </c>
      <c r="J208" s="36">
        <f t="shared" si="21"/>
        <v>0</v>
      </c>
      <c r="K208" s="36">
        <f t="shared" si="22"/>
        <v>0</v>
      </c>
      <c r="L208" s="36">
        <f t="shared" si="23"/>
        <v>0</v>
      </c>
    </row>
    <row r="209" spans="1:12" x14ac:dyDescent="0.3">
      <c r="A209" s="103" t="s">
        <v>339</v>
      </c>
      <c r="B209" s="103">
        <v>780</v>
      </c>
      <c r="C209" s="22"/>
      <c r="D209" s="22"/>
      <c r="E209" s="22"/>
      <c r="F209" s="22"/>
      <c r="G209" s="22"/>
      <c r="I209" s="36">
        <f t="shared" si="20"/>
        <v>0</v>
      </c>
      <c r="J209" s="36">
        <f t="shared" si="21"/>
        <v>0</v>
      </c>
      <c r="K209" s="36">
        <f t="shared" si="22"/>
        <v>0</v>
      </c>
      <c r="L209" s="36">
        <f t="shared" si="23"/>
        <v>0</v>
      </c>
    </row>
    <row r="210" spans="1:12" x14ac:dyDescent="0.3">
      <c r="A210" s="103" t="s">
        <v>340</v>
      </c>
      <c r="B210" s="103">
        <v>680</v>
      </c>
      <c r="C210" s="22"/>
      <c r="D210" s="22"/>
      <c r="E210" s="22"/>
      <c r="F210" s="22"/>
      <c r="G210" s="22"/>
      <c r="I210" s="36">
        <f t="shared" si="20"/>
        <v>0</v>
      </c>
      <c r="J210" s="36">
        <f t="shared" si="21"/>
        <v>0</v>
      </c>
      <c r="K210" s="36">
        <f t="shared" si="22"/>
        <v>0</v>
      </c>
      <c r="L210" s="36">
        <f t="shared" si="23"/>
        <v>0</v>
      </c>
    </row>
    <row r="211" spans="1:12" x14ac:dyDescent="0.3">
      <c r="A211" s="103" t="s">
        <v>341</v>
      </c>
      <c r="B211" s="103" t="s">
        <v>311</v>
      </c>
      <c r="C211" s="22"/>
      <c r="D211" s="22"/>
      <c r="E211" s="22"/>
      <c r="F211" s="22"/>
      <c r="G211" s="22"/>
      <c r="I211" s="36">
        <f t="shared" si="20"/>
        <v>0</v>
      </c>
      <c r="J211" s="36">
        <f t="shared" si="21"/>
        <v>0</v>
      </c>
      <c r="K211" s="36">
        <f t="shared" si="22"/>
        <v>0</v>
      </c>
      <c r="L211" s="36">
        <f t="shared" si="23"/>
        <v>0</v>
      </c>
    </row>
    <row r="212" spans="1:12" x14ac:dyDescent="0.3">
      <c r="A212" s="103" t="s">
        <v>342</v>
      </c>
      <c r="B212" s="103">
        <v>9904</v>
      </c>
      <c r="C212" s="5">
        <f>C208+C209-C210-C211</f>
        <v>0</v>
      </c>
      <c r="D212" s="5">
        <f>D208+D209-D210-D211</f>
        <v>0</v>
      </c>
      <c r="E212" s="5">
        <f>E208+E209-E210-E211</f>
        <v>0</v>
      </c>
      <c r="F212" s="5">
        <f>F208+F209-F210-F211</f>
        <v>0</v>
      </c>
      <c r="G212" s="5">
        <f>G208+G209-G210-G211</f>
        <v>0</v>
      </c>
      <c r="I212" s="36">
        <f t="shared" si="20"/>
        <v>0</v>
      </c>
      <c r="J212" s="36">
        <f t="shared" si="21"/>
        <v>0</v>
      </c>
      <c r="K212" s="36">
        <f t="shared" si="22"/>
        <v>0</v>
      </c>
      <c r="L212" s="36">
        <f t="shared" si="23"/>
        <v>0</v>
      </c>
    </row>
    <row r="213" spans="1:12" x14ac:dyDescent="0.3">
      <c r="A213" s="103" t="s">
        <v>343</v>
      </c>
      <c r="B213" s="103">
        <v>789</v>
      </c>
      <c r="C213" s="22"/>
      <c r="D213" s="22"/>
      <c r="E213" s="22"/>
      <c r="F213" s="22"/>
      <c r="G213" s="22"/>
      <c r="I213" s="36">
        <f t="shared" si="20"/>
        <v>0</v>
      </c>
      <c r="J213" s="36">
        <f t="shared" si="21"/>
        <v>0</v>
      </c>
      <c r="K213" s="36">
        <f t="shared" si="22"/>
        <v>0</v>
      </c>
      <c r="L213" s="36">
        <f t="shared" si="23"/>
        <v>0</v>
      </c>
    </row>
    <row r="214" spans="1:12" x14ac:dyDescent="0.3">
      <c r="A214" s="103" t="s">
        <v>344</v>
      </c>
      <c r="B214" s="103">
        <v>689</v>
      </c>
      <c r="C214" s="22"/>
      <c r="D214" s="22"/>
      <c r="E214" s="22"/>
      <c r="F214" s="22"/>
      <c r="G214" s="22"/>
      <c r="I214" s="36">
        <f t="shared" si="20"/>
        <v>0</v>
      </c>
      <c r="J214" s="36">
        <f t="shared" si="21"/>
        <v>0</v>
      </c>
      <c r="K214" s="36">
        <f t="shared" si="22"/>
        <v>0</v>
      </c>
      <c r="L214" s="36">
        <f t="shared" si="23"/>
        <v>0</v>
      </c>
    </row>
    <row r="215" spans="1:12" x14ac:dyDescent="0.3">
      <c r="A215" s="103" t="s">
        <v>345</v>
      </c>
      <c r="B215" s="103">
        <v>9905</v>
      </c>
      <c r="C215" s="5">
        <f>C212+C213-C214</f>
        <v>0</v>
      </c>
      <c r="D215" s="5">
        <f>D212+D213-D214</f>
        <v>0</v>
      </c>
      <c r="E215" s="5">
        <f>E212+E213-E214</f>
        <v>0</v>
      </c>
      <c r="F215" s="5">
        <f>F212+F213-F214</f>
        <v>0</v>
      </c>
      <c r="G215" s="5">
        <f>G212+G213-G214</f>
        <v>0</v>
      </c>
      <c r="I215" s="36">
        <f t="shared" si="20"/>
        <v>0</v>
      </c>
      <c r="J215" s="36">
        <f t="shared" si="21"/>
        <v>0</v>
      </c>
      <c r="K215" s="36">
        <f t="shared" si="22"/>
        <v>0</v>
      </c>
      <c r="L215" s="36">
        <f t="shared" si="23"/>
        <v>0</v>
      </c>
    </row>
    <row r="217" spans="1:12" ht="15.75" x14ac:dyDescent="0.3">
      <c r="A217" s="30" t="s">
        <v>135</v>
      </c>
      <c r="B217" s="28"/>
      <c r="C217" s="28"/>
      <c r="D217" s="28"/>
      <c r="E217" s="29"/>
      <c r="F217" s="29"/>
      <c r="G217" s="29"/>
      <c r="I217" s="29"/>
      <c r="J217" s="29"/>
      <c r="K217" s="29"/>
      <c r="L217" s="29"/>
    </row>
    <row r="219" spans="1:12" x14ac:dyDescent="0.3">
      <c r="I219" s="741" t="s">
        <v>668</v>
      </c>
      <c r="J219" s="742"/>
      <c r="K219" s="742"/>
      <c r="L219" s="743"/>
    </row>
    <row r="220" spans="1:12" ht="27" x14ac:dyDescent="0.3">
      <c r="A220" s="77"/>
      <c r="B220" s="102" t="s">
        <v>104</v>
      </c>
      <c r="C220" s="79" t="str">
        <f>C178</f>
        <v>REALITE 2021</v>
      </c>
      <c r="D220" s="79" t="str">
        <f t="shared" ref="D220:G220" si="24">D178</f>
        <v>REALITE 2022</v>
      </c>
      <c r="E220" s="79" t="str">
        <f t="shared" si="24"/>
        <v>REALITE 2023</v>
      </c>
      <c r="F220" s="79" t="str">
        <f t="shared" si="24"/>
        <v>REALITE 2024</v>
      </c>
      <c r="G220" s="79" t="str">
        <f t="shared" si="24"/>
        <v>REALITE 2025</v>
      </c>
      <c r="I220" s="79" t="str">
        <f>RIGHT(D220,4)&amp;" - "&amp;RIGHT(C220,4)</f>
        <v>2022 - 2021</v>
      </c>
      <c r="J220" s="79" t="str">
        <f>RIGHT(E220,4)&amp;" - "&amp;RIGHT(D220,4)</f>
        <v>2023 - 2022</v>
      </c>
      <c r="K220" s="79" t="str">
        <f>RIGHT(F220,4)&amp;" - "&amp;RIGHT(E220,4)</f>
        <v>2024 - 2023</v>
      </c>
      <c r="L220" s="79" t="str">
        <f>RIGHT(G220,4)&amp;" - "&amp;RIGHT(F220,4)</f>
        <v>2025 - 2024</v>
      </c>
    </row>
    <row r="221" spans="1:12" x14ac:dyDescent="0.3">
      <c r="A221" s="103" t="s">
        <v>333</v>
      </c>
      <c r="B221" s="103" t="s">
        <v>312</v>
      </c>
      <c r="C221" s="104">
        <f>C9-SUM(C51,C94,C137,C179)</f>
        <v>0</v>
      </c>
      <c r="D221" s="104">
        <f>D9-SUM(D51,D94,D137,D179)</f>
        <v>0</v>
      </c>
      <c r="E221" s="104">
        <f>E9-SUM(E51,E94,E137,E179)</f>
        <v>0</v>
      </c>
      <c r="F221" s="104">
        <f>F9-SUM(F51,F94,F137,F179)</f>
        <v>0</v>
      </c>
      <c r="G221" s="104">
        <f>G9-SUM(G51,G94,G137,G179)</f>
        <v>0</v>
      </c>
      <c r="I221" s="36">
        <f t="shared" ref="I221:I257" si="25">IFERROR(IF(AND(ROUND(SUM(C221:C221),0)=0,ROUND(SUM(D221:D221),0)&gt;ROUND(SUM(C221:C221),0)),"INF",(ROUND(SUM(D221:D221),0)-ROUND(SUM(C221:C221),0))/ROUND(SUM(C221:C221),0)),0)</f>
        <v>0</v>
      </c>
      <c r="J221" s="36">
        <f t="shared" ref="J221:J257" si="26">IFERROR(IF(AND(ROUND(SUM(D221),0)=0,ROUND(SUM(E221:E221),0)&gt;ROUND(SUM(D221),0)),"INF",(ROUND(SUM(E221:E221),0)-ROUND(SUM(D221),0))/ROUND(SUM(D221),0)),0)</f>
        <v>0</v>
      </c>
      <c r="K221" s="36">
        <f t="shared" ref="K221:K257" si="27">IFERROR(IF(AND(ROUND(SUM(E221),0)=0,ROUND(SUM(F221:F221),0)&gt;ROUND(SUM(E221),0)),"INF",(ROUND(SUM(F221:F221),0)-ROUND(SUM(E221),0))/ROUND(SUM(E221),0)),0)</f>
        <v>0</v>
      </c>
      <c r="L221" s="36">
        <f t="shared" ref="L221:L257" si="28">IFERROR(IF(AND(ROUND(SUM(F221),0)=0,ROUND(SUM(G221:G221),0)&gt;ROUND(SUM(F221),0)),"INF",(ROUND(SUM(G221:G221),0)-ROUND(SUM(F221),0))/ROUND(SUM(F221),0)),0)</f>
        <v>0</v>
      </c>
    </row>
    <row r="222" spans="1:12" x14ac:dyDescent="0.3">
      <c r="A222" s="95" t="s">
        <v>313</v>
      </c>
      <c r="B222" s="94">
        <v>70</v>
      </c>
      <c r="C222" s="104">
        <f t="shared" ref="C222" si="29">C10-SUM(C52,C95,C138,C180)</f>
        <v>0</v>
      </c>
      <c r="D222" s="104">
        <f t="shared" ref="D222:G241" si="30">D10-SUM(D52,D95,D138,D180)</f>
        <v>0</v>
      </c>
      <c r="E222" s="104">
        <f t="shared" si="30"/>
        <v>0</v>
      </c>
      <c r="F222" s="104">
        <f t="shared" si="30"/>
        <v>0</v>
      </c>
      <c r="G222" s="104">
        <f t="shared" si="30"/>
        <v>0</v>
      </c>
      <c r="I222" s="36">
        <f t="shared" si="25"/>
        <v>0</v>
      </c>
      <c r="J222" s="36">
        <f t="shared" si="26"/>
        <v>0</v>
      </c>
      <c r="K222" s="36">
        <f t="shared" si="27"/>
        <v>0</v>
      </c>
      <c r="L222" s="36">
        <f t="shared" si="28"/>
        <v>0</v>
      </c>
    </row>
    <row r="223" spans="1:12" ht="27" x14ac:dyDescent="0.3">
      <c r="A223" s="95" t="s">
        <v>314</v>
      </c>
      <c r="B223" s="94">
        <v>71</v>
      </c>
      <c r="C223" s="104">
        <f t="shared" ref="C223" si="31">C11-SUM(C53,C96,C139,C181)</f>
        <v>0</v>
      </c>
      <c r="D223" s="104">
        <f t="shared" si="30"/>
        <v>0</v>
      </c>
      <c r="E223" s="104">
        <f t="shared" si="30"/>
        <v>0</v>
      </c>
      <c r="F223" s="104">
        <f t="shared" si="30"/>
        <v>0</v>
      </c>
      <c r="G223" s="104">
        <f t="shared" si="30"/>
        <v>0</v>
      </c>
      <c r="I223" s="36">
        <f t="shared" si="25"/>
        <v>0</v>
      </c>
      <c r="J223" s="36">
        <f t="shared" si="26"/>
        <v>0</v>
      </c>
      <c r="K223" s="36">
        <f t="shared" si="27"/>
        <v>0</v>
      </c>
      <c r="L223" s="36">
        <f t="shared" si="28"/>
        <v>0</v>
      </c>
    </row>
    <row r="224" spans="1:12" x14ac:dyDescent="0.3">
      <c r="A224" s="95" t="s">
        <v>315</v>
      </c>
      <c r="B224" s="94">
        <v>72</v>
      </c>
      <c r="C224" s="104">
        <f t="shared" ref="C224" si="32">C12-SUM(C54,C97,C140,C182)</f>
        <v>0</v>
      </c>
      <c r="D224" s="104">
        <f t="shared" si="30"/>
        <v>0</v>
      </c>
      <c r="E224" s="104">
        <f t="shared" si="30"/>
        <v>0</v>
      </c>
      <c r="F224" s="104">
        <f t="shared" si="30"/>
        <v>0</v>
      </c>
      <c r="G224" s="104">
        <f t="shared" si="30"/>
        <v>0</v>
      </c>
      <c r="I224" s="36">
        <f t="shared" si="25"/>
        <v>0</v>
      </c>
      <c r="J224" s="36">
        <f t="shared" si="26"/>
        <v>0</v>
      </c>
      <c r="K224" s="36">
        <f t="shared" si="27"/>
        <v>0</v>
      </c>
      <c r="L224" s="36">
        <f t="shared" si="28"/>
        <v>0</v>
      </c>
    </row>
    <row r="225" spans="1:12" x14ac:dyDescent="0.3">
      <c r="A225" s="95" t="s">
        <v>316</v>
      </c>
      <c r="B225" s="94">
        <v>74</v>
      </c>
      <c r="C225" s="104">
        <f t="shared" ref="C225" si="33">C13-SUM(C55,C98,C141,C183)</f>
        <v>0</v>
      </c>
      <c r="D225" s="104">
        <f t="shared" si="30"/>
        <v>0</v>
      </c>
      <c r="E225" s="104">
        <f t="shared" si="30"/>
        <v>0</v>
      </c>
      <c r="F225" s="104">
        <f t="shared" si="30"/>
        <v>0</v>
      </c>
      <c r="G225" s="104">
        <f t="shared" si="30"/>
        <v>0</v>
      </c>
      <c r="I225" s="36">
        <f t="shared" si="25"/>
        <v>0</v>
      </c>
      <c r="J225" s="36">
        <f t="shared" si="26"/>
        <v>0</v>
      </c>
      <c r="K225" s="36">
        <f t="shared" si="27"/>
        <v>0</v>
      </c>
      <c r="L225" s="36">
        <f t="shared" si="28"/>
        <v>0</v>
      </c>
    </row>
    <row r="226" spans="1:12" x14ac:dyDescent="0.3">
      <c r="A226" s="95" t="s">
        <v>317</v>
      </c>
      <c r="B226" s="94" t="s">
        <v>318</v>
      </c>
      <c r="C226" s="104">
        <f t="shared" ref="C226" si="34">C14-SUM(C56,C99,C142,C184)</f>
        <v>0</v>
      </c>
      <c r="D226" s="104">
        <f t="shared" si="30"/>
        <v>0</v>
      </c>
      <c r="E226" s="104">
        <f t="shared" si="30"/>
        <v>0</v>
      </c>
      <c r="F226" s="104">
        <f t="shared" si="30"/>
        <v>0</v>
      </c>
      <c r="G226" s="104">
        <f t="shared" si="30"/>
        <v>0</v>
      </c>
      <c r="I226" s="36">
        <f t="shared" si="25"/>
        <v>0</v>
      </c>
      <c r="J226" s="36">
        <f t="shared" si="26"/>
        <v>0</v>
      </c>
      <c r="K226" s="36">
        <f t="shared" si="27"/>
        <v>0</v>
      </c>
      <c r="L226" s="36">
        <f t="shared" si="28"/>
        <v>0</v>
      </c>
    </row>
    <row r="227" spans="1:12" x14ac:dyDescent="0.3">
      <c r="A227" s="103" t="s">
        <v>334</v>
      </c>
      <c r="B227" s="103" t="s">
        <v>319</v>
      </c>
      <c r="C227" s="104">
        <f t="shared" ref="C227" si="35">C15-SUM(C57,C100,C143,C185)</f>
        <v>0</v>
      </c>
      <c r="D227" s="104">
        <f t="shared" si="30"/>
        <v>0</v>
      </c>
      <c r="E227" s="104">
        <f t="shared" si="30"/>
        <v>0</v>
      </c>
      <c r="F227" s="104">
        <f t="shared" si="30"/>
        <v>0</v>
      </c>
      <c r="G227" s="104">
        <f t="shared" si="30"/>
        <v>0</v>
      </c>
      <c r="I227" s="36">
        <f t="shared" si="25"/>
        <v>0</v>
      </c>
      <c r="J227" s="36">
        <f t="shared" si="26"/>
        <v>0</v>
      </c>
      <c r="K227" s="36">
        <f t="shared" si="27"/>
        <v>0</v>
      </c>
      <c r="L227" s="36">
        <f t="shared" si="28"/>
        <v>0</v>
      </c>
    </row>
    <row r="228" spans="1:12" x14ac:dyDescent="0.3">
      <c r="A228" s="95" t="s">
        <v>320</v>
      </c>
      <c r="B228" s="94">
        <v>60</v>
      </c>
      <c r="C228" s="104">
        <f t="shared" ref="C228" si="36">C16-SUM(C58,C101,C144,C186)</f>
        <v>0</v>
      </c>
      <c r="D228" s="104">
        <f t="shared" si="30"/>
        <v>0</v>
      </c>
      <c r="E228" s="104">
        <f t="shared" si="30"/>
        <v>0</v>
      </c>
      <c r="F228" s="104">
        <f t="shared" si="30"/>
        <v>0</v>
      </c>
      <c r="G228" s="104">
        <f t="shared" si="30"/>
        <v>0</v>
      </c>
      <c r="I228" s="36">
        <f t="shared" si="25"/>
        <v>0</v>
      </c>
      <c r="J228" s="36">
        <f t="shared" si="26"/>
        <v>0</v>
      </c>
      <c r="K228" s="36">
        <f t="shared" si="27"/>
        <v>0</v>
      </c>
      <c r="L228" s="36">
        <f t="shared" si="28"/>
        <v>0</v>
      </c>
    </row>
    <row r="229" spans="1:12" x14ac:dyDescent="0.3">
      <c r="A229" s="95" t="s">
        <v>321</v>
      </c>
      <c r="B229" s="94">
        <v>61</v>
      </c>
      <c r="C229" s="104">
        <f t="shared" ref="C229" si="37">C17-SUM(C59,C102,C145,C187)</f>
        <v>0</v>
      </c>
      <c r="D229" s="104">
        <f t="shared" si="30"/>
        <v>0</v>
      </c>
      <c r="E229" s="104">
        <f t="shared" si="30"/>
        <v>0</v>
      </c>
      <c r="F229" s="104">
        <f t="shared" si="30"/>
        <v>0</v>
      </c>
      <c r="G229" s="104">
        <f t="shared" si="30"/>
        <v>0</v>
      </c>
      <c r="I229" s="36">
        <f t="shared" si="25"/>
        <v>0</v>
      </c>
      <c r="J229" s="36">
        <f t="shared" si="26"/>
        <v>0</v>
      </c>
      <c r="K229" s="36">
        <f t="shared" si="27"/>
        <v>0</v>
      </c>
      <c r="L229" s="36">
        <f t="shared" si="28"/>
        <v>0</v>
      </c>
    </row>
    <row r="230" spans="1:12" x14ac:dyDescent="0.3">
      <c r="A230" s="95" t="s">
        <v>322</v>
      </c>
      <c r="B230" s="94">
        <v>62</v>
      </c>
      <c r="C230" s="104">
        <f t="shared" ref="C230" si="38">C18-SUM(C60,C103,C146,C188)</f>
        <v>0</v>
      </c>
      <c r="D230" s="104">
        <f t="shared" si="30"/>
        <v>0</v>
      </c>
      <c r="E230" s="104">
        <f t="shared" si="30"/>
        <v>0</v>
      </c>
      <c r="F230" s="104">
        <f t="shared" si="30"/>
        <v>0</v>
      </c>
      <c r="G230" s="104">
        <f t="shared" si="30"/>
        <v>0</v>
      </c>
      <c r="I230" s="36">
        <f t="shared" si="25"/>
        <v>0</v>
      </c>
      <c r="J230" s="36">
        <f t="shared" si="26"/>
        <v>0</v>
      </c>
      <c r="K230" s="36">
        <f t="shared" si="27"/>
        <v>0</v>
      </c>
      <c r="L230" s="36">
        <f t="shared" si="28"/>
        <v>0</v>
      </c>
    </row>
    <row r="231" spans="1:12" ht="27" x14ac:dyDescent="0.3">
      <c r="A231" s="95" t="s">
        <v>323</v>
      </c>
      <c r="B231" s="94">
        <v>630</v>
      </c>
      <c r="C231" s="104">
        <f t="shared" ref="C231" si="39">C19-SUM(C61,C104,C147,C189)</f>
        <v>0</v>
      </c>
      <c r="D231" s="104">
        <f t="shared" si="30"/>
        <v>0</v>
      </c>
      <c r="E231" s="104">
        <f t="shared" si="30"/>
        <v>0</v>
      </c>
      <c r="F231" s="104">
        <f t="shared" si="30"/>
        <v>0</v>
      </c>
      <c r="G231" s="104">
        <f t="shared" si="30"/>
        <v>0</v>
      </c>
      <c r="I231" s="36">
        <f t="shared" si="25"/>
        <v>0</v>
      </c>
      <c r="J231" s="36">
        <f t="shared" si="26"/>
        <v>0</v>
      </c>
      <c r="K231" s="36">
        <f t="shared" si="27"/>
        <v>0</v>
      </c>
      <c r="L231" s="36">
        <f t="shared" si="28"/>
        <v>0</v>
      </c>
    </row>
    <row r="232" spans="1:12" ht="27" x14ac:dyDescent="0.3">
      <c r="A232" s="95" t="s">
        <v>324</v>
      </c>
      <c r="B232" s="94" t="s">
        <v>325</v>
      </c>
      <c r="C232" s="104">
        <f t="shared" ref="C232" si="40">C20-SUM(C62,C105,C148,C190)</f>
        <v>0</v>
      </c>
      <c r="D232" s="104">
        <f t="shared" si="30"/>
        <v>0</v>
      </c>
      <c r="E232" s="104">
        <f t="shared" si="30"/>
        <v>0</v>
      </c>
      <c r="F232" s="104">
        <f t="shared" si="30"/>
        <v>0</v>
      </c>
      <c r="G232" s="104">
        <f t="shared" si="30"/>
        <v>0</v>
      </c>
      <c r="I232" s="36">
        <f t="shared" si="25"/>
        <v>0</v>
      </c>
      <c r="J232" s="36">
        <f t="shared" si="26"/>
        <v>0</v>
      </c>
      <c r="K232" s="36">
        <f t="shared" si="27"/>
        <v>0</v>
      </c>
      <c r="L232" s="36">
        <f t="shared" si="28"/>
        <v>0</v>
      </c>
    </row>
    <row r="233" spans="1:12" x14ac:dyDescent="0.3">
      <c r="A233" s="95" t="s">
        <v>326</v>
      </c>
      <c r="B233" s="94" t="s">
        <v>327</v>
      </c>
      <c r="C233" s="104">
        <f t="shared" ref="C233" si="41">C21-SUM(C63,C106,C149,C191)</f>
        <v>0</v>
      </c>
      <c r="D233" s="104">
        <f t="shared" si="30"/>
        <v>0</v>
      </c>
      <c r="E233" s="104">
        <f t="shared" si="30"/>
        <v>0</v>
      </c>
      <c r="F233" s="104">
        <f t="shared" si="30"/>
        <v>0</v>
      </c>
      <c r="G233" s="104">
        <f t="shared" si="30"/>
        <v>0</v>
      </c>
      <c r="I233" s="36">
        <f t="shared" si="25"/>
        <v>0</v>
      </c>
      <c r="J233" s="36">
        <f t="shared" si="26"/>
        <v>0</v>
      </c>
      <c r="K233" s="36">
        <f t="shared" si="27"/>
        <v>0</v>
      </c>
      <c r="L233" s="36">
        <f t="shared" si="28"/>
        <v>0</v>
      </c>
    </row>
    <row r="234" spans="1:12" x14ac:dyDescent="0.3">
      <c r="A234" s="95" t="s">
        <v>328</v>
      </c>
      <c r="B234" s="94" t="s">
        <v>329</v>
      </c>
      <c r="C234" s="104">
        <f t="shared" ref="C234" si="42">C22-SUM(C64,C107,C150,C192)</f>
        <v>0</v>
      </c>
      <c r="D234" s="104">
        <f t="shared" si="30"/>
        <v>0</v>
      </c>
      <c r="E234" s="104">
        <f t="shared" si="30"/>
        <v>0</v>
      </c>
      <c r="F234" s="104">
        <f t="shared" si="30"/>
        <v>0</v>
      </c>
      <c r="G234" s="104">
        <f t="shared" si="30"/>
        <v>0</v>
      </c>
      <c r="I234" s="36">
        <f t="shared" si="25"/>
        <v>0</v>
      </c>
      <c r="J234" s="36">
        <f t="shared" si="26"/>
        <v>0</v>
      </c>
      <c r="K234" s="36">
        <f t="shared" si="27"/>
        <v>0</v>
      </c>
      <c r="L234" s="36">
        <f t="shared" si="28"/>
        <v>0</v>
      </c>
    </row>
    <row r="235" spans="1:12" x14ac:dyDescent="0.3">
      <c r="A235" s="95" t="s">
        <v>330</v>
      </c>
      <c r="B235" s="94">
        <v>649</v>
      </c>
      <c r="C235" s="104">
        <f t="shared" ref="C235" si="43">C23-SUM(C65,C108,C151,C193)</f>
        <v>0</v>
      </c>
      <c r="D235" s="104">
        <f t="shared" si="30"/>
        <v>0</v>
      </c>
      <c r="E235" s="104">
        <f t="shared" si="30"/>
        <v>0</v>
      </c>
      <c r="F235" s="104">
        <f t="shared" si="30"/>
        <v>0</v>
      </c>
      <c r="G235" s="104">
        <f t="shared" si="30"/>
        <v>0</v>
      </c>
      <c r="I235" s="36">
        <f t="shared" si="25"/>
        <v>0</v>
      </c>
      <c r="J235" s="36">
        <f t="shared" si="26"/>
        <v>0</v>
      </c>
      <c r="K235" s="36">
        <f t="shared" si="27"/>
        <v>0</v>
      </c>
      <c r="L235" s="36">
        <f t="shared" si="28"/>
        <v>0</v>
      </c>
    </row>
    <row r="236" spans="1:12" x14ac:dyDescent="0.3">
      <c r="A236" s="95" t="s">
        <v>331</v>
      </c>
      <c r="B236" s="94" t="s">
        <v>332</v>
      </c>
      <c r="C236" s="104">
        <f t="shared" ref="C236" si="44">C24-SUM(C66,C109,C152,C194)</f>
        <v>0</v>
      </c>
      <c r="D236" s="104">
        <f t="shared" si="30"/>
        <v>0</v>
      </c>
      <c r="E236" s="104">
        <f t="shared" si="30"/>
        <v>0</v>
      </c>
      <c r="F236" s="104">
        <f t="shared" si="30"/>
        <v>0</v>
      </c>
      <c r="G236" s="104">
        <f t="shared" si="30"/>
        <v>0</v>
      </c>
      <c r="I236" s="36">
        <f t="shared" si="25"/>
        <v>0</v>
      </c>
      <c r="J236" s="36">
        <f t="shared" si="26"/>
        <v>0</v>
      </c>
      <c r="K236" s="36">
        <f t="shared" si="27"/>
        <v>0</v>
      </c>
      <c r="L236" s="36">
        <f t="shared" si="28"/>
        <v>0</v>
      </c>
    </row>
    <row r="237" spans="1:12" x14ac:dyDescent="0.3">
      <c r="A237" s="103" t="s">
        <v>335</v>
      </c>
      <c r="B237" s="103">
        <v>9901</v>
      </c>
      <c r="C237" s="104">
        <f t="shared" ref="C237" si="45">C25-SUM(C67,C110,C153,C195)</f>
        <v>0</v>
      </c>
      <c r="D237" s="104">
        <f t="shared" si="30"/>
        <v>0</v>
      </c>
      <c r="E237" s="104">
        <f t="shared" si="30"/>
        <v>0</v>
      </c>
      <c r="F237" s="104">
        <f t="shared" si="30"/>
        <v>0</v>
      </c>
      <c r="G237" s="104">
        <f t="shared" si="30"/>
        <v>0</v>
      </c>
      <c r="I237" s="36">
        <f t="shared" si="25"/>
        <v>0</v>
      </c>
      <c r="J237" s="36">
        <f t="shared" si="26"/>
        <v>0</v>
      </c>
      <c r="K237" s="36">
        <f t="shared" si="27"/>
        <v>0</v>
      </c>
      <c r="L237" s="36">
        <f t="shared" si="28"/>
        <v>0</v>
      </c>
    </row>
    <row r="238" spans="1:12" x14ac:dyDescent="0.3">
      <c r="A238" s="103" t="s">
        <v>336</v>
      </c>
      <c r="B238" s="103" t="s">
        <v>295</v>
      </c>
      <c r="C238" s="104">
        <f t="shared" ref="C238" si="46">C26-SUM(C68,C111,C154,C196)</f>
        <v>0</v>
      </c>
      <c r="D238" s="104">
        <f t="shared" si="30"/>
        <v>0</v>
      </c>
      <c r="E238" s="104">
        <f t="shared" si="30"/>
        <v>0</v>
      </c>
      <c r="F238" s="104">
        <f t="shared" si="30"/>
        <v>0</v>
      </c>
      <c r="G238" s="104">
        <f t="shared" si="30"/>
        <v>0</v>
      </c>
      <c r="I238" s="36">
        <f t="shared" si="25"/>
        <v>0</v>
      </c>
      <c r="J238" s="36">
        <f t="shared" si="26"/>
        <v>0</v>
      </c>
      <c r="K238" s="36">
        <f t="shared" si="27"/>
        <v>0</v>
      </c>
      <c r="L238" s="36">
        <f t="shared" si="28"/>
        <v>0</v>
      </c>
    </row>
    <row r="239" spans="1:12" x14ac:dyDescent="0.3">
      <c r="A239" s="95" t="s">
        <v>296</v>
      </c>
      <c r="B239" s="94">
        <v>75</v>
      </c>
      <c r="C239" s="104">
        <f t="shared" ref="C239" si="47">C27-SUM(C69,C112,C155,C197)</f>
        <v>0</v>
      </c>
      <c r="D239" s="104">
        <f t="shared" si="30"/>
        <v>0</v>
      </c>
      <c r="E239" s="104">
        <f t="shared" si="30"/>
        <v>0</v>
      </c>
      <c r="F239" s="104">
        <f t="shared" si="30"/>
        <v>0</v>
      </c>
      <c r="G239" s="104">
        <f t="shared" si="30"/>
        <v>0</v>
      </c>
      <c r="I239" s="36">
        <f t="shared" si="25"/>
        <v>0</v>
      </c>
      <c r="J239" s="36">
        <f t="shared" si="26"/>
        <v>0</v>
      </c>
      <c r="K239" s="36">
        <f t="shared" si="27"/>
        <v>0</v>
      </c>
      <c r="L239" s="36">
        <f t="shared" si="28"/>
        <v>0</v>
      </c>
    </row>
    <row r="240" spans="1:12" x14ac:dyDescent="0.3">
      <c r="A240" s="96" t="s">
        <v>297</v>
      </c>
      <c r="B240" s="94">
        <v>750</v>
      </c>
      <c r="C240" s="104">
        <f t="shared" ref="C240" si="48">C28-SUM(C70,C113,C156,C198)</f>
        <v>0</v>
      </c>
      <c r="D240" s="104">
        <f t="shared" si="30"/>
        <v>0</v>
      </c>
      <c r="E240" s="104">
        <f t="shared" si="30"/>
        <v>0</v>
      </c>
      <c r="F240" s="104">
        <f t="shared" si="30"/>
        <v>0</v>
      </c>
      <c r="G240" s="104">
        <f t="shared" si="30"/>
        <v>0</v>
      </c>
      <c r="I240" s="36">
        <f t="shared" si="25"/>
        <v>0</v>
      </c>
      <c r="J240" s="36">
        <f t="shared" si="26"/>
        <v>0</v>
      </c>
      <c r="K240" s="36">
        <f t="shared" si="27"/>
        <v>0</v>
      </c>
      <c r="L240" s="36">
        <f t="shared" si="28"/>
        <v>0</v>
      </c>
    </row>
    <row r="241" spans="1:12" x14ac:dyDescent="0.3">
      <c r="A241" s="96" t="s">
        <v>298</v>
      </c>
      <c r="B241" s="94">
        <v>751</v>
      </c>
      <c r="C241" s="104">
        <f t="shared" ref="C241" si="49">C29-SUM(C71,C114,C157,C199)</f>
        <v>0</v>
      </c>
      <c r="D241" s="104">
        <f t="shared" si="30"/>
        <v>0</v>
      </c>
      <c r="E241" s="104">
        <f t="shared" si="30"/>
        <v>0</v>
      </c>
      <c r="F241" s="104">
        <f t="shared" si="30"/>
        <v>0</v>
      </c>
      <c r="G241" s="104">
        <f t="shared" si="30"/>
        <v>0</v>
      </c>
      <c r="I241" s="36">
        <f t="shared" si="25"/>
        <v>0</v>
      </c>
      <c r="J241" s="36">
        <f t="shared" si="26"/>
        <v>0</v>
      </c>
      <c r="K241" s="36">
        <f t="shared" si="27"/>
        <v>0</v>
      </c>
      <c r="L241" s="36">
        <f t="shared" si="28"/>
        <v>0</v>
      </c>
    </row>
    <row r="242" spans="1:12" x14ac:dyDescent="0.3">
      <c r="A242" s="96" t="s">
        <v>299</v>
      </c>
      <c r="B242" s="94" t="s">
        <v>300</v>
      </c>
      <c r="C242" s="104">
        <f t="shared" ref="C242" si="50">C30-SUM(C72,C115,C158,C200)</f>
        <v>0</v>
      </c>
      <c r="D242" s="104">
        <f t="shared" ref="D242:G257" si="51">D30-SUM(D72,D115,D158,D200)</f>
        <v>0</v>
      </c>
      <c r="E242" s="104">
        <f t="shared" si="51"/>
        <v>0</v>
      </c>
      <c r="F242" s="104">
        <f t="shared" si="51"/>
        <v>0</v>
      </c>
      <c r="G242" s="104">
        <f t="shared" si="51"/>
        <v>0</v>
      </c>
      <c r="I242" s="36">
        <f t="shared" si="25"/>
        <v>0</v>
      </c>
      <c r="J242" s="36">
        <f t="shared" si="26"/>
        <v>0</v>
      </c>
      <c r="K242" s="36">
        <f t="shared" si="27"/>
        <v>0</v>
      </c>
      <c r="L242" s="36">
        <f t="shared" si="28"/>
        <v>0</v>
      </c>
    </row>
    <row r="243" spans="1:12" x14ac:dyDescent="0.3">
      <c r="A243" s="95" t="s">
        <v>301</v>
      </c>
      <c r="B243" s="94" t="s">
        <v>302</v>
      </c>
      <c r="C243" s="104">
        <f t="shared" ref="C243" si="52">C31-SUM(C73,C116,C159,C201)</f>
        <v>0</v>
      </c>
      <c r="D243" s="104">
        <f t="shared" si="51"/>
        <v>0</v>
      </c>
      <c r="E243" s="104">
        <f t="shared" si="51"/>
        <v>0</v>
      </c>
      <c r="F243" s="104">
        <f t="shared" si="51"/>
        <v>0</v>
      </c>
      <c r="G243" s="104">
        <f t="shared" si="51"/>
        <v>0</v>
      </c>
      <c r="I243" s="36">
        <f t="shared" si="25"/>
        <v>0</v>
      </c>
      <c r="J243" s="36">
        <f t="shared" si="26"/>
        <v>0</v>
      </c>
      <c r="K243" s="36">
        <f t="shared" si="27"/>
        <v>0</v>
      </c>
      <c r="L243" s="36">
        <f t="shared" si="28"/>
        <v>0</v>
      </c>
    </row>
    <row r="244" spans="1:12" x14ac:dyDescent="0.3">
      <c r="A244" s="103" t="s">
        <v>337</v>
      </c>
      <c r="B244" s="103" t="s">
        <v>303</v>
      </c>
      <c r="C244" s="104">
        <f t="shared" ref="C244" si="53">C32-SUM(C74,C117,C160,C202)</f>
        <v>0</v>
      </c>
      <c r="D244" s="104">
        <f t="shared" si="51"/>
        <v>0</v>
      </c>
      <c r="E244" s="104">
        <f t="shared" si="51"/>
        <v>0</v>
      </c>
      <c r="F244" s="104">
        <f t="shared" si="51"/>
        <v>0</v>
      </c>
      <c r="G244" s="104">
        <f t="shared" si="51"/>
        <v>0</v>
      </c>
      <c r="I244" s="36">
        <f t="shared" si="25"/>
        <v>0</v>
      </c>
      <c r="J244" s="36">
        <f t="shared" si="26"/>
        <v>0</v>
      </c>
      <c r="K244" s="36">
        <f t="shared" si="27"/>
        <v>0</v>
      </c>
      <c r="L244" s="36">
        <f t="shared" si="28"/>
        <v>0</v>
      </c>
    </row>
    <row r="245" spans="1:12" x14ac:dyDescent="0.3">
      <c r="A245" s="95" t="s">
        <v>304</v>
      </c>
      <c r="B245" s="94">
        <v>65</v>
      </c>
      <c r="C245" s="104">
        <f t="shared" ref="C245" si="54">C33-SUM(C75,C118,C161,C203)</f>
        <v>0</v>
      </c>
      <c r="D245" s="104">
        <f t="shared" si="51"/>
        <v>0</v>
      </c>
      <c r="E245" s="104">
        <f t="shared" si="51"/>
        <v>0</v>
      </c>
      <c r="F245" s="104">
        <f t="shared" si="51"/>
        <v>0</v>
      </c>
      <c r="G245" s="104">
        <f t="shared" si="51"/>
        <v>0</v>
      </c>
      <c r="I245" s="36">
        <f t="shared" si="25"/>
        <v>0</v>
      </c>
      <c r="J245" s="36">
        <f t="shared" si="26"/>
        <v>0</v>
      </c>
      <c r="K245" s="36">
        <f t="shared" si="27"/>
        <v>0</v>
      </c>
      <c r="L245" s="36">
        <f t="shared" si="28"/>
        <v>0</v>
      </c>
    </row>
    <row r="246" spans="1:12" x14ac:dyDescent="0.3">
      <c r="A246" s="96" t="s">
        <v>305</v>
      </c>
      <c r="B246" s="94">
        <v>650</v>
      </c>
      <c r="C246" s="104">
        <f t="shared" ref="C246" si="55">C34-SUM(C76,C119,C162,C204)</f>
        <v>0</v>
      </c>
      <c r="D246" s="104">
        <f t="shared" si="51"/>
        <v>0</v>
      </c>
      <c r="E246" s="104">
        <f t="shared" si="51"/>
        <v>0</v>
      </c>
      <c r="F246" s="104">
        <f t="shared" si="51"/>
        <v>0</v>
      </c>
      <c r="G246" s="104">
        <f t="shared" si="51"/>
        <v>0</v>
      </c>
      <c r="I246" s="36">
        <f t="shared" si="25"/>
        <v>0</v>
      </c>
      <c r="J246" s="36">
        <f t="shared" si="26"/>
        <v>0</v>
      </c>
      <c r="K246" s="36">
        <f t="shared" si="27"/>
        <v>0</v>
      </c>
      <c r="L246" s="36">
        <f t="shared" si="28"/>
        <v>0</v>
      </c>
    </row>
    <row r="247" spans="1:12" ht="27" x14ac:dyDescent="0.3">
      <c r="A247" s="96" t="s">
        <v>306</v>
      </c>
      <c r="B247" s="94">
        <v>651</v>
      </c>
      <c r="C247" s="104">
        <f t="shared" ref="C247" si="56">C35-SUM(C77,C120,C163,C205)</f>
        <v>0</v>
      </c>
      <c r="D247" s="104">
        <f t="shared" si="51"/>
        <v>0</v>
      </c>
      <c r="E247" s="104">
        <f t="shared" si="51"/>
        <v>0</v>
      </c>
      <c r="F247" s="104">
        <f t="shared" si="51"/>
        <v>0</v>
      </c>
      <c r="G247" s="104">
        <f t="shared" si="51"/>
        <v>0</v>
      </c>
      <c r="I247" s="36">
        <f t="shared" si="25"/>
        <v>0</v>
      </c>
      <c r="J247" s="36">
        <f t="shared" si="26"/>
        <v>0</v>
      </c>
      <c r="K247" s="36">
        <f t="shared" si="27"/>
        <v>0</v>
      </c>
      <c r="L247" s="36">
        <f t="shared" si="28"/>
        <v>0</v>
      </c>
    </row>
    <row r="248" spans="1:12" x14ac:dyDescent="0.3">
      <c r="A248" s="96" t="s">
        <v>307</v>
      </c>
      <c r="B248" s="94" t="s">
        <v>308</v>
      </c>
      <c r="C248" s="104">
        <f t="shared" ref="C248" si="57">C36-SUM(C78,C121,C164,C206)</f>
        <v>0</v>
      </c>
      <c r="D248" s="104">
        <f t="shared" si="51"/>
        <v>0</v>
      </c>
      <c r="E248" s="104">
        <f t="shared" si="51"/>
        <v>0</v>
      </c>
      <c r="F248" s="104">
        <f t="shared" si="51"/>
        <v>0</v>
      </c>
      <c r="G248" s="104">
        <f t="shared" si="51"/>
        <v>0</v>
      </c>
      <c r="I248" s="36">
        <f t="shared" si="25"/>
        <v>0</v>
      </c>
      <c r="J248" s="36">
        <f t="shared" si="26"/>
        <v>0</v>
      </c>
      <c r="K248" s="36">
        <f t="shared" si="27"/>
        <v>0</v>
      </c>
      <c r="L248" s="36">
        <f t="shared" si="28"/>
        <v>0</v>
      </c>
    </row>
    <row r="249" spans="1:12" x14ac:dyDescent="0.3">
      <c r="A249" s="95" t="s">
        <v>309</v>
      </c>
      <c r="B249" s="94" t="s">
        <v>310</v>
      </c>
      <c r="C249" s="104">
        <f t="shared" ref="C249" si="58">C37-SUM(C79,C122,C165,C207)</f>
        <v>0</v>
      </c>
      <c r="D249" s="104">
        <f t="shared" si="51"/>
        <v>0</v>
      </c>
      <c r="E249" s="104">
        <f t="shared" si="51"/>
        <v>0</v>
      </c>
      <c r="F249" s="104">
        <f t="shared" si="51"/>
        <v>0</v>
      </c>
      <c r="G249" s="104">
        <f t="shared" si="51"/>
        <v>0</v>
      </c>
      <c r="I249" s="36">
        <f t="shared" si="25"/>
        <v>0</v>
      </c>
      <c r="J249" s="36">
        <f t="shared" si="26"/>
        <v>0</v>
      </c>
      <c r="K249" s="36">
        <f t="shared" si="27"/>
        <v>0</v>
      </c>
      <c r="L249" s="36">
        <f t="shared" si="28"/>
        <v>0</v>
      </c>
    </row>
    <row r="250" spans="1:12" x14ac:dyDescent="0.3">
      <c r="A250" s="103" t="s">
        <v>338</v>
      </c>
      <c r="B250" s="103">
        <v>9903</v>
      </c>
      <c r="C250" s="104">
        <f t="shared" ref="C250" si="59">C38-SUM(C80,C123,C166,C208)</f>
        <v>0</v>
      </c>
      <c r="D250" s="104">
        <f t="shared" si="51"/>
        <v>0</v>
      </c>
      <c r="E250" s="104">
        <f t="shared" si="51"/>
        <v>0</v>
      </c>
      <c r="F250" s="104">
        <f t="shared" si="51"/>
        <v>0</v>
      </c>
      <c r="G250" s="104">
        <f t="shared" si="51"/>
        <v>0</v>
      </c>
      <c r="I250" s="36">
        <f t="shared" si="25"/>
        <v>0</v>
      </c>
      <c r="J250" s="36">
        <f t="shared" si="26"/>
        <v>0</v>
      </c>
      <c r="K250" s="36">
        <f t="shared" si="27"/>
        <v>0</v>
      </c>
      <c r="L250" s="36">
        <f t="shared" si="28"/>
        <v>0</v>
      </c>
    </row>
    <row r="251" spans="1:12" x14ac:dyDescent="0.3">
      <c r="A251" s="103" t="s">
        <v>339</v>
      </c>
      <c r="B251" s="103">
        <v>780</v>
      </c>
      <c r="C251" s="104">
        <f t="shared" ref="C251" si="60">C39-SUM(C81,C124,C167,C209)</f>
        <v>0</v>
      </c>
      <c r="D251" s="104">
        <f t="shared" si="51"/>
        <v>0</v>
      </c>
      <c r="E251" s="104">
        <f t="shared" si="51"/>
        <v>0</v>
      </c>
      <c r="F251" s="104">
        <f t="shared" si="51"/>
        <v>0</v>
      </c>
      <c r="G251" s="104">
        <f t="shared" si="51"/>
        <v>0</v>
      </c>
      <c r="I251" s="36">
        <f t="shared" si="25"/>
        <v>0</v>
      </c>
      <c r="J251" s="36">
        <f t="shared" si="26"/>
        <v>0</v>
      </c>
      <c r="K251" s="36">
        <f t="shared" si="27"/>
        <v>0</v>
      </c>
      <c r="L251" s="36">
        <f t="shared" si="28"/>
        <v>0</v>
      </c>
    </row>
    <row r="252" spans="1:12" x14ac:dyDescent="0.3">
      <c r="A252" s="103" t="s">
        <v>340</v>
      </c>
      <c r="B252" s="103">
        <v>680</v>
      </c>
      <c r="C252" s="104">
        <f t="shared" ref="C252" si="61">C40-SUM(C82,C125,C168,C210)</f>
        <v>0</v>
      </c>
      <c r="D252" s="104">
        <f t="shared" si="51"/>
        <v>0</v>
      </c>
      <c r="E252" s="104">
        <f t="shared" si="51"/>
        <v>0</v>
      </c>
      <c r="F252" s="104">
        <f t="shared" si="51"/>
        <v>0</v>
      </c>
      <c r="G252" s="104">
        <f t="shared" si="51"/>
        <v>0</v>
      </c>
      <c r="I252" s="36">
        <f t="shared" si="25"/>
        <v>0</v>
      </c>
      <c r="J252" s="36">
        <f t="shared" si="26"/>
        <v>0</v>
      </c>
      <c r="K252" s="36">
        <f t="shared" si="27"/>
        <v>0</v>
      </c>
      <c r="L252" s="36">
        <f t="shared" si="28"/>
        <v>0</v>
      </c>
    </row>
    <row r="253" spans="1:12" x14ac:dyDescent="0.3">
      <c r="A253" s="103" t="s">
        <v>341</v>
      </c>
      <c r="B253" s="103" t="s">
        <v>311</v>
      </c>
      <c r="C253" s="104">
        <f t="shared" ref="C253" si="62">C41-SUM(C83,C126,C169,C211)</f>
        <v>0</v>
      </c>
      <c r="D253" s="104">
        <f t="shared" si="51"/>
        <v>0</v>
      </c>
      <c r="E253" s="104">
        <f t="shared" si="51"/>
        <v>0</v>
      </c>
      <c r="F253" s="104">
        <f t="shared" si="51"/>
        <v>0</v>
      </c>
      <c r="G253" s="104">
        <f t="shared" si="51"/>
        <v>0</v>
      </c>
      <c r="I253" s="36">
        <f t="shared" si="25"/>
        <v>0</v>
      </c>
      <c r="J253" s="36">
        <f t="shared" si="26"/>
        <v>0</v>
      </c>
      <c r="K253" s="36">
        <f t="shared" si="27"/>
        <v>0</v>
      </c>
      <c r="L253" s="36">
        <f t="shared" si="28"/>
        <v>0</v>
      </c>
    </row>
    <row r="254" spans="1:12" x14ac:dyDescent="0.3">
      <c r="A254" s="103" t="s">
        <v>342</v>
      </c>
      <c r="B254" s="103">
        <v>9904</v>
      </c>
      <c r="C254" s="104">
        <f t="shared" ref="C254" si="63">C42-SUM(C84,C127,C170,C212)</f>
        <v>0</v>
      </c>
      <c r="D254" s="104">
        <f t="shared" si="51"/>
        <v>0</v>
      </c>
      <c r="E254" s="104">
        <f t="shared" si="51"/>
        <v>0</v>
      </c>
      <c r="F254" s="104">
        <f t="shared" si="51"/>
        <v>0</v>
      </c>
      <c r="G254" s="104">
        <f t="shared" si="51"/>
        <v>0</v>
      </c>
      <c r="I254" s="36">
        <f t="shared" si="25"/>
        <v>0</v>
      </c>
      <c r="J254" s="36">
        <f t="shared" si="26"/>
        <v>0</v>
      </c>
      <c r="K254" s="36">
        <f t="shared" si="27"/>
        <v>0</v>
      </c>
      <c r="L254" s="36">
        <f t="shared" si="28"/>
        <v>0</v>
      </c>
    </row>
    <row r="255" spans="1:12" x14ac:dyDescent="0.3">
      <c r="A255" s="103" t="s">
        <v>343</v>
      </c>
      <c r="B255" s="103">
        <v>789</v>
      </c>
      <c r="C255" s="104">
        <f t="shared" ref="C255" si="64">C43-SUM(C85,C128,C171,C213)</f>
        <v>0</v>
      </c>
      <c r="D255" s="104">
        <f t="shared" si="51"/>
        <v>0</v>
      </c>
      <c r="E255" s="104">
        <f t="shared" si="51"/>
        <v>0</v>
      </c>
      <c r="F255" s="104">
        <f t="shared" si="51"/>
        <v>0</v>
      </c>
      <c r="G255" s="104">
        <f t="shared" si="51"/>
        <v>0</v>
      </c>
      <c r="I255" s="36">
        <f t="shared" si="25"/>
        <v>0</v>
      </c>
      <c r="J255" s="36">
        <f t="shared" si="26"/>
        <v>0</v>
      </c>
      <c r="K255" s="36">
        <f t="shared" si="27"/>
        <v>0</v>
      </c>
      <c r="L255" s="36">
        <f t="shared" si="28"/>
        <v>0</v>
      </c>
    </row>
    <row r="256" spans="1:12" x14ac:dyDescent="0.3">
      <c r="A256" s="103" t="s">
        <v>344</v>
      </c>
      <c r="B256" s="103">
        <v>689</v>
      </c>
      <c r="C256" s="104">
        <f t="shared" ref="C256" si="65">C44-SUM(C86,C129,C172,C214)</f>
        <v>0</v>
      </c>
      <c r="D256" s="104">
        <f t="shared" si="51"/>
        <v>0</v>
      </c>
      <c r="E256" s="104">
        <f t="shared" si="51"/>
        <v>0</v>
      </c>
      <c r="F256" s="104">
        <f t="shared" si="51"/>
        <v>0</v>
      </c>
      <c r="G256" s="104">
        <f t="shared" si="51"/>
        <v>0</v>
      </c>
      <c r="I256" s="36">
        <f t="shared" si="25"/>
        <v>0</v>
      </c>
      <c r="J256" s="36">
        <f t="shared" si="26"/>
        <v>0</v>
      </c>
      <c r="K256" s="36">
        <f t="shared" si="27"/>
        <v>0</v>
      </c>
      <c r="L256" s="36">
        <f t="shared" si="28"/>
        <v>0</v>
      </c>
    </row>
    <row r="257" spans="1:12" x14ac:dyDescent="0.3">
      <c r="A257" s="103" t="s">
        <v>345</v>
      </c>
      <c r="B257" s="103">
        <v>9905</v>
      </c>
      <c r="C257" s="104">
        <f t="shared" ref="C257" si="66">C45-SUM(C87,C130,C173,C215)</f>
        <v>0</v>
      </c>
      <c r="D257" s="104">
        <f t="shared" si="51"/>
        <v>0</v>
      </c>
      <c r="E257" s="104">
        <f t="shared" si="51"/>
        <v>0</v>
      </c>
      <c r="F257" s="104">
        <f t="shared" si="51"/>
        <v>0</v>
      </c>
      <c r="G257" s="104">
        <f t="shared" si="51"/>
        <v>0</v>
      </c>
      <c r="I257" s="36">
        <f t="shared" si="25"/>
        <v>0</v>
      </c>
      <c r="J257" s="36">
        <f t="shared" si="26"/>
        <v>0</v>
      </c>
      <c r="K257" s="36">
        <f t="shared" si="27"/>
        <v>0</v>
      </c>
      <c r="L257" s="36">
        <f t="shared" si="28"/>
        <v>0</v>
      </c>
    </row>
  </sheetData>
  <mergeCells count="6">
    <mergeCell ref="I219:L219"/>
    <mergeCell ref="I7:L7"/>
    <mergeCell ref="I49:L49"/>
    <mergeCell ref="I92:L92"/>
    <mergeCell ref="I135:L135"/>
    <mergeCell ref="I177:L177"/>
  </mergeCells>
  <hyperlinks>
    <hyperlink ref="A1" location="TAB00!A1" display="Retour page de garde" xr:uid="{00000000-0004-0000-0300-000000000000}"/>
  </hyperlinks>
  <pageMargins left="0.7" right="0.7" top="0.75" bottom="0.75" header="0.3" footer="0.3"/>
  <pageSetup paperSize="9" scale="82" orientation="landscape" verticalDpi="300" r:id="rId1"/>
  <rowBreaks count="5" manualBreakCount="5">
    <brk id="46" max="16383" man="1"/>
    <brk id="88" max="16383" man="1"/>
    <brk id="131" max="16383" man="1"/>
    <brk id="174" max="16383" man="1"/>
    <brk id="216" max="16383"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Q35"/>
  <sheetViews>
    <sheetView zoomScaleNormal="100" workbookViewId="0">
      <selection activeCell="I15" sqref="I15"/>
    </sheetView>
  </sheetViews>
  <sheetFormatPr baseColWidth="10" defaultColWidth="9.1640625" defaultRowHeight="13.5" x14ac:dyDescent="0.3"/>
  <cols>
    <col min="1" max="1" width="30" style="6" customWidth="1"/>
    <col min="2" max="2" width="15" style="32" customWidth="1"/>
    <col min="3" max="3" width="15" style="6" customWidth="1"/>
    <col min="4" max="4" width="15" style="7" customWidth="1"/>
    <col min="5" max="17" width="15" style="2" customWidth="1"/>
    <col min="18" max="16384" width="9.1640625" style="2"/>
  </cols>
  <sheetData>
    <row r="1" spans="1:17" s="7" customFormat="1" ht="15" x14ac:dyDescent="0.3">
      <c r="A1" s="332" t="s">
        <v>33</v>
      </c>
    </row>
    <row r="3" spans="1:17" ht="22.15" customHeight="1" x14ac:dyDescent="0.35">
      <c r="A3" s="215" t="str">
        <f>TAB00!B106&amp;" : "&amp;TAB00!C106</f>
        <v>TAB10.4 : Variation des provisions</v>
      </c>
      <c r="B3" s="54"/>
      <c r="C3" s="54"/>
      <c r="D3" s="54"/>
      <c r="E3" s="54"/>
      <c r="F3" s="53"/>
      <c r="G3" s="53"/>
      <c r="H3" s="53"/>
      <c r="I3" s="53"/>
      <c r="J3" s="53"/>
      <c r="K3" s="53"/>
      <c r="L3" s="53"/>
      <c r="M3" s="53"/>
      <c r="N3" s="53"/>
      <c r="O3" s="53"/>
      <c r="P3" s="53"/>
      <c r="Q3" s="53"/>
    </row>
    <row r="6" spans="1:17" s="69" customFormat="1" ht="12.6" customHeight="1" x14ac:dyDescent="0.3">
      <c r="A6" s="68"/>
      <c r="B6" s="835" t="s">
        <v>704</v>
      </c>
      <c r="C6" s="836"/>
      <c r="D6" s="836"/>
      <c r="E6" s="836"/>
      <c r="F6" s="835" t="s">
        <v>705</v>
      </c>
      <c r="G6" s="836"/>
      <c r="H6" s="836"/>
      <c r="I6" s="835" t="s">
        <v>706</v>
      </c>
      <c r="J6" s="836"/>
      <c r="K6" s="836"/>
      <c r="L6" s="835" t="s">
        <v>707</v>
      </c>
      <c r="M6" s="836"/>
      <c r="N6" s="836"/>
      <c r="O6" s="835" t="s">
        <v>1032</v>
      </c>
      <c r="P6" s="836"/>
      <c r="Q6" s="836"/>
    </row>
    <row r="7" spans="1:17" s="55" customFormat="1" ht="40.5" x14ac:dyDescent="0.3">
      <c r="B7" s="67" t="s">
        <v>233</v>
      </c>
      <c r="C7" s="67" t="s">
        <v>234</v>
      </c>
      <c r="D7" s="67" t="s">
        <v>235</v>
      </c>
      <c r="E7" s="67" t="s">
        <v>236</v>
      </c>
      <c r="F7" s="67" t="s">
        <v>234</v>
      </c>
      <c r="G7" s="67" t="s">
        <v>235</v>
      </c>
      <c r="H7" s="67" t="s">
        <v>236</v>
      </c>
      <c r="I7" s="67" t="s">
        <v>234</v>
      </c>
      <c r="J7" s="67" t="s">
        <v>235</v>
      </c>
      <c r="K7" s="67" t="s">
        <v>236</v>
      </c>
      <c r="L7" s="67" t="s">
        <v>234</v>
      </c>
      <c r="M7" s="67" t="s">
        <v>235</v>
      </c>
      <c r="N7" s="67" t="s">
        <v>236</v>
      </c>
      <c r="O7" s="67" t="s">
        <v>234</v>
      </c>
      <c r="P7" s="67" t="s">
        <v>235</v>
      </c>
      <c r="Q7" s="67" t="s">
        <v>236</v>
      </c>
    </row>
    <row r="8" spans="1:17" s="49" customFormat="1" x14ac:dyDescent="0.3">
      <c r="A8" s="1"/>
      <c r="B8" s="55"/>
      <c r="C8" s="55"/>
      <c r="F8" s="55"/>
      <c r="I8" s="55"/>
      <c r="L8" s="55"/>
      <c r="O8" s="55"/>
    </row>
    <row r="9" spans="1:17" s="175" customFormat="1" x14ac:dyDescent="0.3">
      <c r="A9" s="333" t="s">
        <v>212</v>
      </c>
      <c r="B9" s="304"/>
      <c r="C9" s="304"/>
      <c r="D9" s="304"/>
      <c r="E9" s="334">
        <f>SUM(B9:D9)</f>
        <v>0</v>
      </c>
      <c r="F9" s="304"/>
      <c r="G9" s="304"/>
      <c r="H9" s="334">
        <f>SUM(E9:G9)</f>
        <v>0</v>
      </c>
      <c r="I9" s="304"/>
      <c r="J9" s="304"/>
      <c r="K9" s="334">
        <f t="shared" ref="K9:K28" si="0">SUM(H9:J9)</f>
        <v>0</v>
      </c>
      <c r="L9" s="304"/>
      <c r="M9" s="304"/>
      <c r="N9" s="334">
        <f t="shared" ref="N9:N28" si="1">SUM(K9:M9)</f>
        <v>0</v>
      </c>
      <c r="O9" s="304"/>
      <c r="P9" s="304"/>
      <c r="Q9" s="334">
        <f t="shared" ref="Q9:Q28" si="2">SUM(N9:P9)</f>
        <v>0</v>
      </c>
    </row>
    <row r="10" spans="1:17" s="175" customFormat="1" x14ac:dyDescent="0.3">
      <c r="A10" s="333" t="s">
        <v>213</v>
      </c>
      <c r="B10" s="335"/>
      <c r="C10" s="335"/>
      <c r="D10" s="336"/>
      <c r="E10" s="334">
        <f t="shared" ref="E10:E28" si="3">SUM(B10:D10)</f>
        <v>0</v>
      </c>
      <c r="F10" s="335"/>
      <c r="G10" s="336"/>
      <c r="H10" s="334">
        <f t="shared" ref="H10:H28" si="4">SUM(E10:G10)</f>
        <v>0</v>
      </c>
      <c r="I10" s="335"/>
      <c r="J10" s="336"/>
      <c r="K10" s="334">
        <f t="shared" si="0"/>
        <v>0</v>
      </c>
      <c r="L10" s="335"/>
      <c r="M10" s="336"/>
      <c r="N10" s="334">
        <f t="shared" si="1"/>
        <v>0</v>
      </c>
      <c r="O10" s="335"/>
      <c r="P10" s="336"/>
      <c r="Q10" s="334">
        <f t="shared" si="2"/>
        <v>0</v>
      </c>
    </row>
    <row r="11" spans="1:17" s="175" customFormat="1" x14ac:dyDescent="0.3">
      <c r="A11" s="333" t="s">
        <v>214</v>
      </c>
      <c r="B11" s="335"/>
      <c r="C11" s="335"/>
      <c r="D11" s="336"/>
      <c r="E11" s="334">
        <f t="shared" si="3"/>
        <v>0</v>
      </c>
      <c r="F11" s="335"/>
      <c r="G11" s="336"/>
      <c r="H11" s="334">
        <f t="shared" si="4"/>
        <v>0</v>
      </c>
      <c r="I11" s="335"/>
      <c r="J11" s="336"/>
      <c r="K11" s="334">
        <f t="shared" si="0"/>
        <v>0</v>
      </c>
      <c r="L11" s="335"/>
      <c r="M11" s="336"/>
      <c r="N11" s="334">
        <f t="shared" si="1"/>
        <v>0</v>
      </c>
      <c r="O11" s="335"/>
      <c r="P11" s="336"/>
      <c r="Q11" s="334">
        <f t="shared" si="2"/>
        <v>0</v>
      </c>
    </row>
    <row r="12" spans="1:17" s="175" customFormat="1" x14ac:dyDescent="0.3">
      <c r="A12" s="333" t="s">
        <v>215</v>
      </c>
      <c r="B12" s="335"/>
      <c r="C12" s="335"/>
      <c r="D12" s="336"/>
      <c r="E12" s="334">
        <f t="shared" si="3"/>
        <v>0</v>
      </c>
      <c r="F12" s="335"/>
      <c r="G12" s="336"/>
      <c r="H12" s="334">
        <f t="shared" si="4"/>
        <v>0</v>
      </c>
      <c r="I12" s="335"/>
      <c r="J12" s="336"/>
      <c r="K12" s="334">
        <f t="shared" si="0"/>
        <v>0</v>
      </c>
      <c r="L12" s="335"/>
      <c r="M12" s="336"/>
      <c r="N12" s="334">
        <f t="shared" si="1"/>
        <v>0</v>
      </c>
      <c r="O12" s="335"/>
      <c r="P12" s="336"/>
      <c r="Q12" s="334">
        <f t="shared" si="2"/>
        <v>0</v>
      </c>
    </row>
    <row r="13" spans="1:17" s="175" customFormat="1" x14ac:dyDescent="0.3">
      <c r="A13" s="333" t="s">
        <v>216</v>
      </c>
      <c r="B13" s="335"/>
      <c r="C13" s="335"/>
      <c r="D13" s="336"/>
      <c r="E13" s="334">
        <f t="shared" si="3"/>
        <v>0</v>
      </c>
      <c r="F13" s="335"/>
      <c r="G13" s="336"/>
      <c r="H13" s="334">
        <f t="shared" si="4"/>
        <v>0</v>
      </c>
      <c r="I13" s="335"/>
      <c r="J13" s="336"/>
      <c r="K13" s="334">
        <f t="shared" si="0"/>
        <v>0</v>
      </c>
      <c r="L13" s="335"/>
      <c r="M13" s="336"/>
      <c r="N13" s="334">
        <f t="shared" si="1"/>
        <v>0</v>
      </c>
      <c r="O13" s="335"/>
      <c r="P13" s="336"/>
      <c r="Q13" s="334">
        <f t="shared" si="2"/>
        <v>0</v>
      </c>
    </row>
    <row r="14" spans="1:17" s="175" customFormat="1" x14ac:dyDescent="0.3">
      <c r="A14" s="333" t="s">
        <v>217</v>
      </c>
      <c r="B14" s="335"/>
      <c r="C14" s="335"/>
      <c r="D14" s="336"/>
      <c r="E14" s="334">
        <f t="shared" si="3"/>
        <v>0</v>
      </c>
      <c r="F14" s="335"/>
      <c r="G14" s="336"/>
      <c r="H14" s="334">
        <f t="shared" si="4"/>
        <v>0</v>
      </c>
      <c r="I14" s="335"/>
      <c r="J14" s="336"/>
      <c r="K14" s="334">
        <f t="shared" si="0"/>
        <v>0</v>
      </c>
      <c r="L14" s="335"/>
      <c r="M14" s="336"/>
      <c r="N14" s="334">
        <f t="shared" si="1"/>
        <v>0</v>
      </c>
      <c r="O14" s="335"/>
      <c r="P14" s="336"/>
      <c r="Q14" s="334">
        <f t="shared" si="2"/>
        <v>0</v>
      </c>
    </row>
    <row r="15" spans="1:17" s="175" customFormat="1" x14ac:dyDescent="0.3">
      <c r="A15" s="333" t="s">
        <v>218</v>
      </c>
      <c r="B15" s="335"/>
      <c r="C15" s="335"/>
      <c r="D15" s="336"/>
      <c r="E15" s="334">
        <f t="shared" si="3"/>
        <v>0</v>
      </c>
      <c r="F15" s="335"/>
      <c r="G15" s="336"/>
      <c r="H15" s="334">
        <f t="shared" si="4"/>
        <v>0</v>
      </c>
      <c r="I15" s="335"/>
      <c r="J15" s="336"/>
      <c r="K15" s="334">
        <f t="shared" si="0"/>
        <v>0</v>
      </c>
      <c r="L15" s="335"/>
      <c r="M15" s="336"/>
      <c r="N15" s="334">
        <f t="shared" si="1"/>
        <v>0</v>
      </c>
      <c r="O15" s="335"/>
      <c r="P15" s="336"/>
      <c r="Q15" s="334">
        <f t="shared" si="2"/>
        <v>0</v>
      </c>
    </row>
    <row r="16" spans="1:17" s="175" customFormat="1" x14ac:dyDescent="0.3">
      <c r="A16" s="333" t="s">
        <v>219</v>
      </c>
      <c r="B16" s="335"/>
      <c r="C16" s="335"/>
      <c r="D16" s="336"/>
      <c r="E16" s="334">
        <f t="shared" si="3"/>
        <v>0</v>
      </c>
      <c r="F16" s="335"/>
      <c r="G16" s="336"/>
      <c r="H16" s="334">
        <f t="shared" si="4"/>
        <v>0</v>
      </c>
      <c r="I16" s="335"/>
      <c r="J16" s="336"/>
      <c r="K16" s="334">
        <f t="shared" si="0"/>
        <v>0</v>
      </c>
      <c r="L16" s="335"/>
      <c r="M16" s="336"/>
      <c r="N16" s="334">
        <f t="shared" si="1"/>
        <v>0</v>
      </c>
      <c r="O16" s="335"/>
      <c r="P16" s="336"/>
      <c r="Q16" s="334">
        <f t="shared" si="2"/>
        <v>0</v>
      </c>
    </row>
    <row r="17" spans="1:17" s="175" customFormat="1" x14ac:dyDescent="0.3">
      <c r="A17" s="333" t="s">
        <v>220</v>
      </c>
      <c r="B17" s="335"/>
      <c r="C17" s="335"/>
      <c r="D17" s="336"/>
      <c r="E17" s="334">
        <f t="shared" si="3"/>
        <v>0</v>
      </c>
      <c r="F17" s="335"/>
      <c r="G17" s="336"/>
      <c r="H17" s="334">
        <f t="shared" si="4"/>
        <v>0</v>
      </c>
      <c r="I17" s="335"/>
      <c r="J17" s="336"/>
      <c r="K17" s="334">
        <f t="shared" si="0"/>
        <v>0</v>
      </c>
      <c r="L17" s="335"/>
      <c r="M17" s="336"/>
      <c r="N17" s="334">
        <f t="shared" si="1"/>
        <v>0</v>
      </c>
      <c r="O17" s="335"/>
      <c r="P17" s="336"/>
      <c r="Q17" s="334">
        <f t="shared" si="2"/>
        <v>0</v>
      </c>
    </row>
    <row r="18" spans="1:17" s="175" customFormat="1" x14ac:dyDescent="0.3">
      <c r="A18" s="333" t="s">
        <v>221</v>
      </c>
      <c r="B18" s="335"/>
      <c r="C18" s="335"/>
      <c r="D18" s="336"/>
      <c r="E18" s="334">
        <f t="shared" si="3"/>
        <v>0</v>
      </c>
      <c r="F18" s="335"/>
      <c r="G18" s="336"/>
      <c r="H18" s="334">
        <f t="shared" si="4"/>
        <v>0</v>
      </c>
      <c r="I18" s="335"/>
      <c r="J18" s="336"/>
      <c r="K18" s="334">
        <f t="shared" si="0"/>
        <v>0</v>
      </c>
      <c r="L18" s="335"/>
      <c r="M18" s="336"/>
      <c r="N18" s="334">
        <f t="shared" si="1"/>
        <v>0</v>
      </c>
      <c r="O18" s="335"/>
      <c r="P18" s="336"/>
      <c r="Q18" s="334">
        <f t="shared" si="2"/>
        <v>0</v>
      </c>
    </row>
    <row r="19" spans="1:17" s="175" customFormat="1" x14ac:dyDescent="0.3">
      <c r="A19" s="333" t="s">
        <v>222</v>
      </c>
      <c r="B19" s="335"/>
      <c r="C19" s="335"/>
      <c r="D19" s="336"/>
      <c r="E19" s="334">
        <f t="shared" si="3"/>
        <v>0</v>
      </c>
      <c r="F19" s="335"/>
      <c r="G19" s="336"/>
      <c r="H19" s="334">
        <f t="shared" si="4"/>
        <v>0</v>
      </c>
      <c r="I19" s="335"/>
      <c r="J19" s="336"/>
      <c r="K19" s="334">
        <f t="shared" si="0"/>
        <v>0</v>
      </c>
      <c r="L19" s="335"/>
      <c r="M19" s="336"/>
      <c r="N19" s="334">
        <f t="shared" si="1"/>
        <v>0</v>
      </c>
      <c r="O19" s="335"/>
      <c r="P19" s="336"/>
      <c r="Q19" s="334">
        <f t="shared" si="2"/>
        <v>0</v>
      </c>
    </row>
    <row r="20" spans="1:17" s="175" customFormat="1" x14ac:dyDescent="0.3">
      <c r="A20" s="333" t="s">
        <v>223</v>
      </c>
      <c r="B20" s="335"/>
      <c r="C20" s="335"/>
      <c r="D20" s="336"/>
      <c r="E20" s="334">
        <f t="shared" si="3"/>
        <v>0</v>
      </c>
      <c r="F20" s="335"/>
      <c r="G20" s="336"/>
      <c r="H20" s="334">
        <f t="shared" si="4"/>
        <v>0</v>
      </c>
      <c r="I20" s="335"/>
      <c r="J20" s="336"/>
      <c r="K20" s="334">
        <f t="shared" si="0"/>
        <v>0</v>
      </c>
      <c r="L20" s="335"/>
      <c r="M20" s="336"/>
      <c r="N20" s="334">
        <f t="shared" si="1"/>
        <v>0</v>
      </c>
      <c r="O20" s="335"/>
      <c r="P20" s="336"/>
      <c r="Q20" s="334">
        <f t="shared" si="2"/>
        <v>0</v>
      </c>
    </row>
    <row r="21" spans="1:17" s="175" customFormat="1" x14ac:dyDescent="0.3">
      <c r="A21" s="333" t="s">
        <v>224</v>
      </c>
      <c r="B21" s="335"/>
      <c r="C21" s="335"/>
      <c r="D21" s="336"/>
      <c r="E21" s="334">
        <f t="shared" si="3"/>
        <v>0</v>
      </c>
      <c r="F21" s="335"/>
      <c r="G21" s="336"/>
      <c r="H21" s="334">
        <f t="shared" si="4"/>
        <v>0</v>
      </c>
      <c r="I21" s="335"/>
      <c r="J21" s="336"/>
      <c r="K21" s="334">
        <f t="shared" si="0"/>
        <v>0</v>
      </c>
      <c r="L21" s="335"/>
      <c r="M21" s="336"/>
      <c r="N21" s="334">
        <f t="shared" si="1"/>
        <v>0</v>
      </c>
      <c r="O21" s="335"/>
      <c r="P21" s="336"/>
      <c r="Q21" s="334">
        <f t="shared" si="2"/>
        <v>0</v>
      </c>
    </row>
    <row r="22" spans="1:17" s="175" customFormat="1" x14ac:dyDescent="0.3">
      <c r="A22" s="333" t="s">
        <v>225</v>
      </c>
      <c r="B22" s="335"/>
      <c r="C22" s="335"/>
      <c r="D22" s="336"/>
      <c r="E22" s="334">
        <f t="shared" si="3"/>
        <v>0</v>
      </c>
      <c r="F22" s="335"/>
      <c r="G22" s="336"/>
      <c r="H22" s="334">
        <f t="shared" si="4"/>
        <v>0</v>
      </c>
      <c r="I22" s="335"/>
      <c r="J22" s="336"/>
      <c r="K22" s="334">
        <f t="shared" si="0"/>
        <v>0</v>
      </c>
      <c r="L22" s="335"/>
      <c r="M22" s="336"/>
      <c r="N22" s="334">
        <f t="shared" si="1"/>
        <v>0</v>
      </c>
      <c r="O22" s="335"/>
      <c r="P22" s="336"/>
      <c r="Q22" s="334">
        <f t="shared" si="2"/>
        <v>0</v>
      </c>
    </row>
    <row r="23" spans="1:17" s="175" customFormat="1" x14ac:dyDescent="0.3">
      <c r="A23" s="333" t="s">
        <v>226</v>
      </c>
      <c r="B23" s="335"/>
      <c r="C23" s="335"/>
      <c r="D23" s="336"/>
      <c r="E23" s="334">
        <f t="shared" si="3"/>
        <v>0</v>
      </c>
      <c r="F23" s="335"/>
      <c r="G23" s="336"/>
      <c r="H23" s="334">
        <f t="shared" si="4"/>
        <v>0</v>
      </c>
      <c r="I23" s="335"/>
      <c r="J23" s="336"/>
      <c r="K23" s="334">
        <f t="shared" si="0"/>
        <v>0</v>
      </c>
      <c r="L23" s="335"/>
      <c r="M23" s="336"/>
      <c r="N23" s="334">
        <f t="shared" si="1"/>
        <v>0</v>
      </c>
      <c r="O23" s="335"/>
      <c r="P23" s="336"/>
      <c r="Q23" s="334">
        <f t="shared" si="2"/>
        <v>0</v>
      </c>
    </row>
    <row r="24" spans="1:17" s="175" customFormat="1" x14ac:dyDescent="0.3">
      <c r="A24" s="333" t="s">
        <v>227</v>
      </c>
      <c r="B24" s="335"/>
      <c r="C24" s="335"/>
      <c r="D24" s="336"/>
      <c r="E24" s="334">
        <f t="shared" si="3"/>
        <v>0</v>
      </c>
      <c r="F24" s="335"/>
      <c r="G24" s="336"/>
      <c r="H24" s="334">
        <f t="shared" si="4"/>
        <v>0</v>
      </c>
      <c r="I24" s="335"/>
      <c r="J24" s="336"/>
      <c r="K24" s="334">
        <f t="shared" si="0"/>
        <v>0</v>
      </c>
      <c r="L24" s="335"/>
      <c r="M24" s="336"/>
      <c r="N24" s="334">
        <f t="shared" si="1"/>
        <v>0</v>
      </c>
      <c r="O24" s="335"/>
      <c r="P24" s="336"/>
      <c r="Q24" s="334">
        <f t="shared" si="2"/>
        <v>0</v>
      </c>
    </row>
    <row r="25" spans="1:17" s="175" customFormat="1" x14ac:dyDescent="0.3">
      <c r="A25" s="333" t="s">
        <v>228</v>
      </c>
      <c r="B25" s="335"/>
      <c r="C25" s="335"/>
      <c r="D25" s="336"/>
      <c r="E25" s="334">
        <f t="shared" si="3"/>
        <v>0</v>
      </c>
      <c r="F25" s="335"/>
      <c r="G25" s="336"/>
      <c r="H25" s="334">
        <f t="shared" si="4"/>
        <v>0</v>
      </c>
      <c r="I25" s="335"/>
      <c r="J25" s="336"/>
      <c r="K25" s="334">
        <f t="shared" si="0"/>
        <v>0</v>
      </c>
      <c r="L25" s="335"/>
      <c r="M25" s="336"/>
      <c r="N25" s="334">
        <f t="shared" si="1"/>
        <v>0</v>
      </c>
      <c r="O25" s="335"/>
      <c r="P25" s="336"/>
      <c r="Q25" s="334">
        <f t="shared" si="2"/>
        <v>0</v>
      </c>
    </row>
    <row r="26" spans="1:17" s="175" customFormat="1" x14ac:dyDescent="0.3">
      <c r="A26" s="333" t="s">
        <v>229</v>
      </c>
      <c r="B26" s="335"/>
      <c r="C26" s="335"/>
      <c r="D26" s="336"/>
      <c r="E26" s="334">
        <f t="shared" si="3"/>
        <v>0</v>
      </c>
      <c r="F26" s="335"/>
      <c r="G26" s="336"/>
      <c r="H26" s="334">
        <f t="shared" si="4"/>
        <v>0</v>
      </c>
      <c r="I26" s="335"/>
      <c r="J26" s="336"/>
      <c r="K26" s="334">
        <f t="shared" si="0"/>
        <v>0</v>
      </c>
      <c r="L26" s="335"/>
      <c r="M26" s="336"/>
      <c r="N26" s="334">
        <f t="shared" si="1"/>
        <v>0</v>
      </c>
      <c r="O26" s="335"/>
      <c r="P26" s="336"/>
      <c r="Q26" s="334">
        <f t="shared" si="2"/>
        <v>0</v>
      </c>
    </row>
    <row r="27" spans="1:17" s="175" customFormat="1" x14ac:dyDescent="0.3">
      <c r="A27" s="333" t="s">
        <v>230</v>
      </c>
      <c r="B27" s="335"/>
      <c r="C27" s="335"/>
      <c r="D27" s="336"/>
      <c r="E27" s="334">
        <f t="shared" si="3"/>
        <v>0</v>
      </c>
      <c r="F27" s="335"/>
      <c r="G27" s="336"/>
      <c r="H27" s="334">
        <f t="shared" si="4"/>
        <v>0</v>
      </c>
      <c r="I27" s="335"/>
      <c r="J27" s="336"/>
      <c r="K27" s="334">
        <f t="shared" si="0"/>
        <v>0</v>
      </c>
      <c r="L27" s="335"/>
      <c r="M27" s="336"/>
      <c r="N27" s="334">
        <f t="shared" si="1"/>
        <v>0</v>
      </c>
      <c r="O27" s="335"/>
      <c r="P27" s="336"/>
      <c r="Q27" s="334">
        <f t="shared" si="2"/>
        <v>0</v>
      </c>
    </row>
    <row r="28" spans="1:17" s="175" customFormat="1" x14ac:dyDescent="0.3">
      <c r="A28" s="337" t="s">
        <v>231</v>
      </c>
      <c r="B28" s="338"/>
      <c r="C28" s="338"/>
      <c r="D28" s="339"/>
      <c r="E28" s="334">
        <f t="shared" si="3"/>
        <v>0</v>
      </c>
      <c r="F28" s="338"/>
      <c r="G28" s="339"/>
      <c r="H28" s="334">
        <f t="shared" si="4"/>
        <v>0</v>
      </c>
      <c r="I28" s="338"/>
      <c r="J28" s="339"/>
      <c r="K28" s="334">
        <f t="shared" si="0"/>
        <v>0</v>
      </c>
      <c r="L28" s="338"/>
      <c r="M28" s="339"/>
      <c r="N28" s="334">
        <f t="shared" si="1"/>
        <v>0</v>
      </c>
      <c r="O28" s="338"/>
      <c r="P28" s="339"/>
      <c r="Q28" s="334">
        <f t="shared" si="2"/>
        <v>0</v>
      </c>
    </row>
    <row r="29" spans="1:17" s="175" customFormat="1" x14ac:dyDescent="0.3">
      <c r="A29" s="340" t="s">
        <v>232</v>
      </c>
      <c r="B29" s="341">
        <f>SUM(B9:B28)</f>
        <v>0</v>
      </c>
      <c r="C29" s="341">
        <f>SUM(C9:C28)</f>
        <v>0</v>
      </c>
      <c r="D29" s="341">
        <f>SUM(D9:D28)</f>
        <v>0</v>
      </c>
      <c r="E29" s="341">
        <f>SUM(E9:E28)</f>
        <v>0</v>
      </c>
      <c r="F29" s="341">
        <f t="shared" ref="F29:Q29" si="5">SUM(F9:F28)</f>
        <v>0</v>
      </c>
      <c r="G29" s="341">
        <f t="shared" si="5"/>
        <v>0</v>
      </c>
      <c r="H29" s="341">
        <f t="shared" si="5"/>
        <v>0</v>
      </c>
      <c r="I29" s="341">
        <f t="shared" si="5"/>
        <v>0</v>
      </c>
      <c r="J29" s="341">
        <f t="shared" si="5"/>
        <v>0</v>
      </c>
      <c r="K29" s="341">
        <f t="shared" si="5"/>
        <v>0</v>
      </c>
      <c r="L29" s="341">
        <f t="shared" si="5"/>
        <v>0</v>
      </c>
      <c r="M29" s="341">
        <f t="shared" si="5"/>
        <v>0</v>
      </c>
      <c r="N29" s="341">
        <f t="shared" si="5"/>
        <v>0</v>
      </c>
      <c r="O29" s="341">
        <f t="shared" si="5"/>
        <v>0</v>
      </c>
      <c r="P29" s="341">
        <f t="shared" si="5"/>
        <v>0</v>
      </c>
      <c r="Q29" s="341">
        <f t="shared" si="5"/>
        <v>0</v>
      </c>
    </row>
    <row r="30" spans="1:17" s="189" customFormat="1" x14ac:dyDescent="0.3">
      <c r="A30" s="295"/>
      <c r="B30" s="317"/>
      <c r="C30" s="295"/>
      <c r="D30" s="11"/>
    </row>
    <row r="31" spans="1:17" s="44" customFormat="1" x14ac:dyDescent="0.3">
      <c r="A31" s="6"/>
      <c r="B31" s="32"/>
      <c r="C31" s="6"/>
      <c r="D31" s="7"/>
    </row>
    <row r="32" spans="1:17" s="44" customFormat="1" x14ac:dyDescent="0.3">
      <c r="A32" s="6"/>
      <c r="B32" s="32"/>
      <c r="C32" s="6"/>
      <c r="D32" s="7"/>
    </row>
    <row r="33" spans="1:4" s="44" customFormat="1" x14ac:dyDescent="0.3">
      <c r="A33" s="6"/>
      <c r="B33" s="32"/>
      <c r="C33" s="6"/>
      <c r="D33" s="7"/>
    </row>
    <row r="34" spans="1:4" s="44" customFormat="1" x14ac:dyDescent="0.3">
      <c r="A34" s="6"/>
      <c r="B34" s="32"/>
      <c r="C34" s="6"/>
      <c r="D34" s="7"/>
    </row>
    <row r="35" spans="1:4" s="44" customFormat="1" x14ac:dyDescent="0.3">
      <c r="A35" s="6"/>
      <c r="B35" s="32"/>
      <c r="C35" s="6"/>
      <c r="D35" s="7"/>
    </row>
  </sheetData>
  <mergeCells count="5">
    <mergeCell ref="B6:E6"/>
    <mergeCell ref="F6:H6"/>
    <mergeCell ref="I6:K6"/>
    <mergeCell ref="L6:N6"/>
    <mergeCell ref="O6:Q6"/>
  </mergeCells>
  <phoneticPr fontId="23" type="noConversion"/>
  <hyperlinks>
    <hyperlink ref="A1" location="TAB00!A1" display="Retour page de garde" xr:uid="{00000000-0004-0000-2800-000000000000}"/>
  </hyperlinks>
  <pageMargins left="0.7" right="0.7" top="0.75" bottom="0.75" header="0.3" footer="0.3"/>
  <pageSetup paperSize="9" scale="62"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8" id="{28AD21A6-D56C-4F5A-9A22-D3DA976B0D5A}">
            <xm:f>TAB00!$E$14&lt;2020</xm:f>
            <x14:dxf>
              <font>
                <color theme="0"/>
              </font>
              <fill>
                <patternFill>
                  <bgColor theme="0"/>
                </patternFill>
              </fill>
              <border>
                <left style="thin">
                  <color theme="0"/>
                </left>
                <right style="thin">
                  <color theme="0"/>
                </right>
                <top style="thin">
                  <color theme="0"/>
                </top>
                <bottom style="thin">
                  <color theme="0"/>
                </bottom>
                <vertical/>
                <horizontal/>
              </border>
            </x14:dxf>
          </x14:cfRule>
          <xm:sqref>F1:Q5 F7:Q1048576</xm:sqref>
        </x14:conditionalFormatting>
        <x14:conditionalFormatting xmlns:xm="http://schemas.microsoft.com/office/excel/2006/main">
          <x14:cfRule type="expression" priority="7" id="{B68B3E28-F391-4BB5-8C74-64AA57C811AE}">
            <xm:f>TAB00!$E$14&lt;2021</xm:f>
            <x14:dxf>
              <font>
                <color theme="0"/>
              </font>
              <fill>
                <patternFill>
                  <bgColor theme="0"/>
                </patternFill>
              </fill>
              <border>
                <vertical/>
                <horizontal/>
              </border>
            </x14:dxf>
          </x14:cfRule>
          <xm:sqref>I1:Q5 I7:Q1048576</xm:sqref>
        </x14:conditionalFormatting>
        <x14:conditionalFormatting xmlns:xm="http://schemas.microsoft.com/office/excel/2006/main">
          <x14:cfRule type="expression" priority="6" id="{F388B4EF-805D-43AD-A70E-1529B6B12FA3}">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L1:Q5 L7:Q1048576</xm:sqref>
        </x14:conditionalFormatting>
        <x14:conditionalFormatting xmlns:xm="http://schemas.microsoft.com/office/excel/2006/main">
          <x14:cfRule type="expression" priority="5" id="{1CCF06C8-6F48-4057-8E33-15658AC201FA}">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O1:Q5 O7:Q1048576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4"/>
  <sheetViews>
    <sheetView zoomScaleNormal="100" workbookViewId="0">
      <selection activeCell="O26" sqref="O26"/>
    </sheetView>
  </sheetViews>
  <sheetFormatPr baseColWidth="10" defaultColWidth="7.83203125" defaultRowHeight="13.5" x14ac:dyDescent="0.3"/>
  <cols>
    <col min="1" max="1" width="52.5" style="295" customWidth="1"/>
    <col min="2" max="2" width="8.33203125" style="295" bestFit="1" customWidth="1"/>
    <col min="3" max="6" width="16.6640625" style="295" customWidth="1"/>
    <col min="7" max="7" width="16.33203125" style="11" customWidth="1"/>
    <col min="8" max="16384" width="7.83203125" style="11"/>
  </cols>
  <sheetData>
    <row r="1" spans="1:7" ht="15" x14ac:dyDescent="0.3">
      <c r="A1" s="310" t="s">
        <v>33</v>
      </c>
      <c r="B1" s="11"/>
      <c r="C1" s="11"/>
      <c r="D1" s="11"/>
      <c r="E1" s="11"/>
      <c r="F1" s="11"/>
    </row>
    <row r="3" spans="1:7" ht="21" x14ac:dyDescent="0.3">
      <c r="A3" s="311" t="str">
        <f>TAB00!B59&amp;" : "&amp;TAB00!C59</f>
        <v>TAB1.1 : Synthèse du compte de résultats de l'année concernée par activité</v>
      </c>
      <c r="B3" s="312"/>
      <c r="C3" s="312"/>
      <c r="D3" s="312"/>
      <c r="E3" s="312"/>
      <c r="F3" s="312"/>
      <c r="G3" s="315"/>
    </row>
    <row r="6" spans="1:7" x14ac:dyDescent="0.3">
      <c r="C6" s="744" t="str">
        <f>"REALITE "&amp;TAB00!E14</f>
        <v>REALITE 2025</v>
      </c>
      <c r="D6" s="745"/>
      <c r="E6" s="745"/>
      <c r="F6" s="745"/>
      <c r="G6" s="745"/>
    </row>
    <row r="7" spans="1:7" ht="40.5" x14ac:dyDescent="0.3">
      <c r="A7" s="77"/>
      <c r="B7" s="102" t="s">
        <v>104</v>
      </c>
      <c r="C7" s="79" t="s">
        <v>591</v>
      </c>
      <c r="D7" s="79" t="s">
        <v>587</v>
      </c>
      <c r="E7" s="79" t="s">
        <v>592</v>
      </c>
      <c r="F7" s="79" t="s">
        <v>593</v>
      </c>
      <c r="G7" s="79" t="s">
        <v>594</v>
      </c>
    </row>
    <row r="8" spans="1:7" s="314" customFormat="1" x14ac:dyDescent="0.3">
      <c r="A8" s="103" t="s">
        <v>333</v>
      </c>
      <c r="B8" s="103" t="s">
        <v>312</v>
      </c>
      <c r="C8" s="287">
        <f t="shared" ref="C8:C44" si="0">SUM(D8:G8)</f>
        <v>0</v>
      </c>
      <c r="D8" s="287">
        <f>'TAB1'!G51</f>
        <v>0</v>
      </c>
      <c r="E8" s="313">
        <f>'TAB1'!G94</f>
        <v>0</v>
      </c>
      <c r="F8" s="287">
        <f>'TAB1'!G137</f>
        <v>0</v>
      </c>
      <c r="G8" s="287">
        <f>'TAB1'!G179</f>
        <v>0</v>
      </c>
    </row>
    <row r="9" spans="1:7" s="314" customFormat="1" x14ac:dyDescent="0.3">
      <c r="A9" s="94" t="s">
        <v>313</v>
      </c>
      <c r="B9" s="94">
        <v>70</v>
      </c>
      <c r="C9" s="287">
        <f t="shared" si="0"/>
        <v>0</v>
      </c>
      <c r="D9" s="287">
        <f>'TAB1'!G52</f>
        <v>0</v>
      </c>
      <c r="E9" s="313">
        <f>'TAB1'!G95</f>
        <v>0</v>
      </c>
      <c r="F9" s="287">
        <f>'TAB1'!G138</f>
        <v>0</v>
      </c>
      <c r="G9" s="287">
        <f>'TAB1'!G180</f>
        <v>0</v>
      </c>
    </row>
    <row r="10" spans="1:7" s="314" customFormat="1" ht="27" x14ac:dyDescent="0.3">
      <c r="A10" s="94" t="s">
        <v>314</v>
      </c>
      <c r="B10" s="94">
        <v>71</v>
      </c>
      <c r="C10" s="287">
        <f t="shared" si="0"/>
        <v>0</v>
      </c>
      <c r="D10" s="287">
        <f>'TAB1'!G53</f>
        <v>0</v>
      </c>
      <c r="E10" s="313">
        <f>'TAB1'!G96</f>
        <v>0</v>
      </c>
      <c r="F10" s="287">
        <f>'TAB1'!G139</f>
        <v>0</v>
      </c>
      <c r="G10" s="287">
        <f>'TAB1'!G181</f>
        <v>0</v>
      </c>
    </row>
    <row r="11" spans="1:7" s="314" customFormat="1" x14ac:dyDescent="0.3">
      <c r="A11" s="94" t="s">
        <v>315</v>
      </c>
      <c r="B11" s="94">
        <v>72</v>
      </c>
      <c r="C11" s="287">
        <f t="shared" si="0"/>
        <v>0</v>
      </c>
      <c r="D11" s="287">
        <f>'TAB1'!G54</f>
        <v>0</v>
      </c>
      <c r="E11" s="313">
        <f>'TAB1'!G97</f>
        <v>0</v>
      </c>
      <c r="F11" s="287">
        <f>'TAB1'!G140</f>
        <v>0</v>
      </c>
      <c r="G11" s="287">
        <f>'TAB1'!G182</f>
        <v>0</v>
      </c>
    </row>
    <row r="12" spans="1:7" s="314" customFormat="1" x14ac:dyDescent="0.3">
      <c r="A12" s="94" t="s">
        <v>316</v>
      </c>
      <c r="B12" s="94">
        <v>74</v>
      </c>
      <c r="C12" s="287">
        <f t="shared" si="0"/>
        <v>0</v>
      </c>
      <c r="D12" s="287">
        <f>'TAB1'!G55</f>
        <v>0</v>
      </c>
      <c r="E12" s="313">
        <f>'TAB1'!G98</f>
        <v>0</v>
      </c>
      <c r="F12" s="287">
        <f>'TAB1'!G141</f>
        <v>0</v>
      </c>
      <c r="G12" s="287">
        <f>'TAB1'!G183</f>
        <v>0</v>
      </c>
    </row>
    <row r="13" spans="1:7" s="314" customFormat="1" x14ac:dyDescent="0.3">
      <c r="A13" s="94" t="s">
        <v>317</v>
      </c>
      <c r="B13" s="94" t="s">
        <v>318</v>
      </c>
      <c r="C13" s="287">
        <f t="shared" si="0"/>
        <v>0</v>
      </c>
      <c r="D13" s="287">
        <f>'TAB1'!G56</f>
        <v>0</v>
      </c>
      <c r="E13" s="313">
        <f>'TAB1'!G99</f>
        <v>0</v>
      </c>
      <c r="F13" s="287">
        <f>'TAB1'!G142</f>
        <v>0</v>
      </c>
      <c r="G13" s="287">
        <f>'TAB1'!G184</f>
        <v>0</v>
      </c>
    </row>
    <row r="14" spans="1:7" s="314" customFormat="1" x14ac:dyDescent="0.3">
      <c r="A14" s="103" t="s">
        <v>334</v>
      </c>
      <c r="B14" s="103" t="s">
        <v>319</v>
      </c>
      <c r="C14" s="287">
        <f t="shared" si="0"/>
        <v>0</v>
      </c>
      <c r="D14" s="287">
        <f>'TAB1'!G57</f>
        <v>0</v>
      </c>
      <c r="E14" s="313">
        <f>'TAB1'!G100</f>
        <v>0</v>
      </c>
      <c r="F14" s="287">
        <f>'TAB1'!G143</f>
        <v>0</v>
      </c>
      <c r="G14" s="287">
        <f>'TAB1'!G185</f>
        <v>0</v>
      </c>
    </row>
    <row r="15" spans="1:7" s="314" customFormat="1" x14ac:dyDescent="0.3">
      <c r="A15" s="94" t="s">
        <v>320</v>
      </c>
      <c r="B15" s="94">
        <v>60</v>
      </c>
      <c r="C15" s="287">
        <f t="shared" si="0"/>
        <v>0</v>
      </c>
      <c r="D15" s="287">
        <f>'TAB1'!G58</f>
        <v>0</v>
      </c>
      <c r="E15" s="313">
        <f>'TAB1'!G101</f>
        <v>0</v>
      </c>
      <c r="F15" s="287">
        <f>'TAB1'!G144</f>
        <v>0</v>
      </c>
      <c r="G15" s="287">
        <f>'TAB1'!G186</f>
        <v>0</v>
      </c>
    </row>
    <row r="16" spans="1:7" s="314" customFormat="1" x14ac:dyDescent="0.3">
      <c r="A16" s="94" t="s">
        <v>321</v>
      </c>
      <c r="B16" s="94">
        <v>61</v>
      </c>
      <c r="C16" s="287">
        <f t="shared" si="0"/>
        <v>0</v>
      </c>
      <c r="D16" s="287">
        <f>'TAB1'!G59</f>
        <v>0</v>
      </c>
      <c r="E16" s="313">
        <f>'TAB1'!G102</f>
        <v>0</v>
      </c>
      <c r="F16" s="287">
        <f>'TAB1'!G145</f>
        <v>0</v>
      </c>
      <c r="G16" s="287">
        <f>'TAB1'!G187</f>
        <v>0</v>
      </c>
    </row>
    <row r="17" spans="1:7" s="314" customFormat="1" x14ac:dyDescent="0.3">
      <c r="A17" s="94" t="s">
        <v>322</v>
      </c>
      <c r="B17" s="94">
        <v>62</v>
      </c>
      <c r="C17" s="287">
        <f t="shared" si="0"/>
        <v>0</v>
      </c>
      <c r="D17" s="287">
        <f>'TAB1'!G60</f>
        <v>0</v>
      </c>
      <c r="E17" s="313">
        <f>'TAB1'!G103</f>
        <v>0</v>
      </c>
      <c r="F17" s="287">
        <f>'TAB1'!G146</f>
        <v>0</v>
      </c>
      <c r="G17" s="287">
        <f>'TAB1'!G188</f>
        <v>0</v>
      </c>
    </row>
    <row r="18" spans="1:7" s="314" customFormat="1" ht="40.5" x14ac:dyDescent="0.3">
      <c r="A18" s="94" t="s">
        <v>323</v>
      </c>
      <c r="B18" s="94">
        <v>630</v>
      </c>
      <c r="C18" s="287">
        <f t="shared" si="0"/>
        <v>0</v>
      </c>
      <c r="D18" s="287">
        <f>'TAB1'!G61</f>
        <v>0</v>
      </c>
      <c r="E18" s="313">
        <f>'TAB1'!G104</f>
        <v>0</v>
      </c>
      <c r="F18" s="287">
        <f>'TAB1'!G147</f>
        <v>0</v>
      </c>
      <c r="G18" s="287">
        <f>'TAB1'!G189</f>
        <v>0</v>
      </c>
    </row>
    <row r="19" spans="1:7" s="314" customFormat="1" ht="40.5" x14ac:dyDescent="0.3">
      <c r="A19" s="94" t="s">
        <v>324</v>
      </c>
      <c r="B19" s="94" t="s">
        <v>325</v>
      </c>
      <c r="C19" s="287">
        <f t="shared" si="0"/>
        <v>0</v>
      </c>
      <c r="D19" s="287">
        <f>'TAB1'!G62</f>
        <v>0</v>
      </c>
      <c r="E19" s="313">
        <f>'TAB1'!G105</f>
        <v>0</v>
      </c>
      <c r="F19" s="287">
        <f>'TAB1'!G148</f>
        <v>0</v>
      </c>
      <c r="G19" s="287">
        <f>'TAB1'!G190</f>
        <v>0</v>
      </c>
    </row>
    <row r="20" spans="1:7" s="314" customFormat="1" ht="27" x14ac:dyDescent="0.3">
      <c r="A20" s="94" t="s">
        <v>326</v>
      </c>
      <c r="B20" s="94" t="s">
        <v>327</v>
      </c>
      <c r="C20" s="287">
        <f t="shared" si="0"/>
        <v>0</v>
      </c>
      <c r="D20" s="287">
        <f>'TAB1'!G63</f>
        <v>0</v>
      </c>
      <c r="E20" s="313">
        <f>'TAB1'!G106</f>
        <v>0</v>
      </c>
      <c r="F20" s="287">
        <f>'TAB1'!G149</f>
        <v>0</v>
      </c>
      <c r="G20" s="287">
        <f>'TAB1'!G191</f>
        <v>0</v>
      </c>
    </row>
    <row r="21" spans="1:7" s="314" customFormat="1" x14ac:dyDescent="0.3">
      <c r="A21" s="94" t="s">
        <v>328</v>
      </c>
      <c r="B21" s="94" t="s">
        <v>329</v>
      </c>
      <c r="C21" s="287">
        <f t="shared" si="0"/>
        <v>0</v>
      </c>
      <c r="D21" s="287">
        <f>'TAB1'!G64</f>
        <v>0</v>
      </c>
      <c r="E21" s="313">
        <f>'TAB1'!G107</f>
        <v>0</v>
      </c>
      <c r="F21" s="287">
        <f>'TAB1'!G150</f>
        <v>0</v>
      </c>
      <c r="G21" s="287">
        <f>'TAB1'!G192</f>
        <v>0</v>
      </c>
    </row>
    <row r="22" spans="1:7" s="314" customFormat="1" ht="27" x14ac:dyDescent="0.3">
      <c r="A22" s="94" t="s">
        <v>330</v>
      </c>
      <c r="B22" s="94">
        <v>649</v>
      </c>
      <c r="C22" s="287">
        <f t="shared" si="0"/>
        <v>0</v>
      </c>
      <c r="D22" s="287">
        <f>'TAB1'!G65</f>
        <v>0</v>
      </c>
      <c r="E22" s="313">
        <f>'TAB1'!G108</f>
        <v>0</v>
      </c>
      <c r="F22" s="287">
        <f>'TAB1'!G151</f>
        <v>0</v>
      </c>
      <c r="G22" s="287">
        <f>'TAB1'!G193</f>
        <v>0</v>
      </c>
    </row>
    <row r="23" spans="1:7" s="314" customFormat="1" x14ac:dyDescent="0.3">
      <c r="A23" s="94" t="s">
        <v>331</v>
      </c>
      <c r="B23" s="94" t="s">
        <v>332</v>
      </c>
      <c r="C23" s="287">
        <f t="shared" si="0"/>
        <v>0</v>
      </c>
      <c r="D23" s="287">
        <f>'TAB1'!G66</f>
        <v>0</v>
      </c>
      <c r="E23" s="313">
        <f>'TAB1'!G109</f>
        <v>0</v>
      </c>
      <c r="F23" s="287">
        <f>'TAB1'!G152</f>
        <v>0</v>
      </c>
      <c r="G23" s="287">
        <f>'TAB1'!G194</f>
        <v>0</v>
      </c>
    </row>
    <row r="24" spans="1:7" s="314" customFormat="1" x14ac:dyDescent="0.3">
      <c r="A24" s="103" t="s">
        <v>335</v>
      </c>
      <c r="B24" s="103">
        <v>9901</v>
      </c>
      <c r="C24" s="287">
        <f t="shared" si="0"/>
        <v>0</v>
      </c>
      <c r="D24" s="287">
        <f>'TAB1'!G67</f>
        <v>0</v>
      </c>
      <c r="E24" s="313">
        <f>'TAB1'!G110</f>
        <v>0</v>
      </c>
      <c r="F24" s="287">
        <f>'TAB1'!G153</f>
        <v>0</v>
      </c>
      <c r="G24" s="287">
        <f>'TAB1'!G195</f>
        <v>0</v>
      </c>
    </row>
    <row r="25" spans="1:7" x14ac:dyDescent="0.3">
      <c r="A25" s="103" t="s">
        <v>336</v>
      </c>
      <c r="B25" s="103" t="s">
        <v>295</v>
      </c>
      <c r="C25" s="287">
        <f t="shared" si="0"/>
        <v>0</v>
      </c>
      <c r="D25" s="287">
        <f>'TAB1'!G68</f>
        <v>0</v>
      </c>
      <c r="E25" s="313">
        <f>'TAB1'!G111</f>
        <v>0</v>
      </c>
      <c r="F25" s="287">
        <f>'TAB1'!G154</f>
        <v>0</v>
      </c>
      <c r="G25" s="287">
        <f>'TAB1'!G196</f>
        <v>0</v>
      </c>
    </row>
    <row r="26" spans="1:7" x14ac:dyDescent="0.3">
      <c r="A26" s="94" t="s">
        <v>296</v>
      </c>
      <c r="B26" s="94">
        <v>75</v>
      </c>
      <c r="C26" s="287">
        <f t="shared" si="0"/>
        <v>0</v>
      </c>
      <c r="D26" s="287">
        <f>'TAB1'!G69</f>
        <v>0</v>
      </c>
      <c r="E26" s="313">
        <f>'TAB1'!G112</f>
        <v>0</v>
      </c>
      <c r="F26" s="287">
        <f>'TAB1'!G155</f>
        <v>0</v>
      </c>
      <c r="G26" s="287">
        <f>'TAB1'!G197</f>
        <v>0</v>
      </c>
    </row>
    <row r="27" spans="1:7" x14ac:dyDescent="0.3">
      <c r="A27" s="94" t="s">
        <v>297</v>
      </c>
      <c r="B27" s="94">
        <v>750</v>
      </c>
      <c r="C27" s="287">
        <f t="shared" si="0"/>
        <v>0</v>
      </c>
      <c r="D27" s="287">
        <f>'TAB1'!G70</f>
        <v>0</v>
      </c>
      <c r="E27" s="313">
        <f>'TAB1'!G113</f>
        <v>0</v>
      </c>
      <c r="F27" s="287">
        <f>'TAB1'!G156</f>
        <v>0</v>
      </c>
      <c r="G27" s="287">
        <f>'TAB1'!G198</f>
        <v>0</v>
      </c>
    </row>
    <row r="28" spans="1:7" x14ac:dyDescent="0.3">
      <c r="A28" s="94" t="s">
        <v>298</v>
      </c>
      <c r="B28" s="94">
        <v>751</v>
      </c>
      <c r="C28" s="287">
        <f t="shared" si="0"/>
        <v>0</v>
      </c>
      <c r="D28" s="287">
        <f>'TAB1'!G71</f>
        <v>0</v>
      </c>
      <c r="E28" s="313">
        <f>'TAB1'!G114</f>
        <v>0</v>
      </c>
      <c r="F28" s="287">
        <f>'TAB1'!G157</f>
        <v>0</v>
      </c>
      <c r="G28" s="287">
        <f>'TAB1'!G199</f>
        <v>0</v>
      </c>
    </row>
    <row r="29" spans="1:7" x14ac:dyDescent="0.3">
      <c r="A29" s="94" t="s">
        <v>299</v>
      </c>
      <c r="B29" s="94" t="s">
        <v>300</v>
      </c>
      <c r="C29" s="287">
        <f t="shared" si="0"/>
        <v>0</v>
      </c>
      <c r="D29" s="287">
        <f>'TAB1'!G72</f>
        <v>0</v>
      </c>
      <c r="E29" s="313">
        <f>'TAB1'!G115</f>
        <v>0</v>
      </c>
      <c r="F29" s="287">
        <f>'TAB1'!G158</f>
        <v>0</v>
      </c>
      <c r="G29" s="287">
        <f>'TAB1'!G200</f>
        <v>0</v>
      </c>
    </row>
    <row r="30" spans="1:7" x14ac:dyDescent="0.3">
      <c r="A30" s="94" t="s">
        <v>301</v>
      </c>
      <c r="B30" s="94" t="s">
        <v>302</v>
      </c>
      <c r="C30" s="287">
        <f t="shared" si="0"/>
        <v>0</v>
      </c>
      <c r="D30" s="287">
        <f>'TAB1'!G73</f>
        <v>0</v>
      </c>
      <c r="E30" s="313">
        <f>'TAB1'!G116</f>
        <v>0</v>
      </c>
      <c r="F30" s="287">
        <f>'TAB1'!G159</f>
        <v>0</v>
      </c>
      <c r="G30" s="287">
        <f>'TAB1'!G201</f>
        <v>0</v>
      </c>
    </row>
    <row r="31" spans="1:7" x14ac:dyDescent="0.3">
      <c r="A31" s="103" t="s">
        <v>337</v>
      </c>
      <c r="B31" s="103" t="s">
        <v>303</v>
      </c>
      <c r="C31" s="287">
        <f t="shared" si="0"/>
        <v>0</v>
      </c>
      <c r="D31" s="287">
        <f>'TAB1'!G74</f>
        <v>0</v>
      </c>
      <c r="E31" s="313">
        <f>'TAB1'!G117</f>
        <v>0</v>
      </c>
      <c r="F31" s="287">
        <f>'TAB1'!G160</f>
        <v>0</v>
      </c>
      <c r="G31" s="287">
        <f>'TAB1'!G202</f>
        <v>0</v>
      </c>
    </row>
    <row r="32" spans="1:7" x14ac:dyDescent="0.3">
      <c r="A32" s="94" t="s">
        <v>304</v>
      </c>
      <c r="B32" s="94">
        <v>65</v>
      </c>
      <c r="C32" s="287">
        <f t="shared" si="0"/>
        <v>0</v>
      </c>
      <c r="D32" s="287">
        <f>'TAB1'!G75</f>
        <v>0</v>
      </c>
      <c r="E32" s="313">
        <f>'TAB1'!G118</f>
        <v>0</v>
      </c>
      <c r="F32" s="287">
        <f>'TAB1'!G161</f>
        <v>0</v>
      </c>
      <c r="G32" s="287">
        <f>'TAB1'!G203</f>
        <v>0</v>
      </c>
    </row>
    <row r="33" spans="1:7" x14ac:dyDescent="0.3">
      <c r="A33" s="94" t="s">
        <v>305</v>
      </c>
      <c r="B33" s="94">
        <v>650</v>
      </c>
      <c r="C33" s="287">
        <f t="shared" si="0"/>
        <v>0</v>
      </c>
      <c r="D33" s="287">
        <f>'TAB1'!G76</f>
        <v>0</v>
      </c>
      <c r="E33" s="313">
        <f>'TAB1'!G119</f>
        <v>0</v>
      </c>
      <c r="F33" s="287">
        <f>'TAB1'!G162</f>
        <v>0</v>
      </c>
      <c r="G33" s="287">
        <f>'TAB1'!G204</f>
        <v>0</v>
      </c>
    </row>
    <row r="34" spans="1:7" ht="40.5" x14ac:dyDescent="0.3">
      <c r="A34" s="94" t="s">
        <v>306</v>
      </c>
      <c r="B34" s="94">
        <v>651</v>
      </c>
      <c r="C34" s="287">
        <f t="shared" si="0"/>
        <v>0</v>
      </c>
      <c r="D34" s="287">
        <f>'TAB1'!G77</f>
        <v>0</v>
      </c>
      <c r="E34" s="313">
        <f>'TAB1'!G120</f>
        <v>0</v>
      </c>
      <c r="F34" s="287">
        <f>'TAB1'!G163</f>
        <v>0</v>
      </c>
      <c r="G34" s="287">
        <f>'TAB1'!G205</f>
        <v>0</v>
      </c>
    </row>
    <row r="35" spans="1:7" x14ac:dyDescent="0.3">
      <c r="A35" s="94" t="s">
        <v>307</v>
      </c>
      <c r="B35" s="94" t="s">
        <v>308</v>
      </c>
      <c r="C35" s="287">
        <f t="shared" si="0"/>
        <v>0</v>
      </c>
      <c r="D35" s="287">
        <f>'TAB1'!G78</f>
        <v>0</v>
      </c>
      <c r="E35" s="313">
        <f>'TAB1'!G121</f>
        <v>0</v>
      </c>
      <c r="F35" s="287">
        <f>'TAB1'!G164</f>
        <v>0</v>
      </c>
      <c r="G35" s="287">
        <f>'TAB1'!G206</f>
        <v>0</v>
      </c>
    </row>
    <row r="36" spans="1:7" x14ac:dyDescent="0.3">
      <c r="A36" s="94" t="s">
        <v>309</v>
      </c>
      <c r="B36" s="94" t="s">
        <v>310</v>
      </c>
      <c r="C36" s="287">
        <f t="shared" si="0"/>
        <v>0</v>
      </c>
      <c r="D36" s="287">
        <f>'TAB1'!G79</f>
        <v>0</v>
      </c>
      <c r="E36" s="313">
        <f>'TAB1'!G122</f>
        <v>0</v>
      </c>
      <c r="F36" s="287">
        <f>'TAB1'!G165</f>
        <v>0</v>
      </c>
      <c r="G36" s="287">
        <f>'TAB1'!G207</f>
        <v>0</v>
      </c>
    </row>
    <row r="37" spans="1:7" x14ac:dyDescent="0.3">
      <c r="A37" s="103" t="s">
        <v>338</v>
      </c>
      <c r="B37" s="103">
        <v>9903</v>
      </c>
      <c r="C37" s="287">
        <f t="shared" si="0"/>
        <v>0</v>
      </c>
      <c r="D37" s="287">
        <f>'TAB1'!G80</f>
        <v>0</v>
      </c>
      <c r="E37" s="313">
        <f>'TAB1'!G123</f>
        <v>0</v>
      </c>
      <c r="F37" s="287">
        <f>'TAB1'!G166</f>
        <v>0</v>
      </c>
      <c r="G37" s="287">
        <f>'TAB1'!G208</f>
        <v>0</v>
      </c>
    </row>
    <row r="38" spans="1:7" x14ac:dyDescent="0.3">
      <c r="A38" s="103" t="s">
        <v>339</v>
      </c>
      <c r="B38" s="103">
        <v>780</v>
      </c>
      <c r="C38" s="287">
        <f t="shared" si="0"/>
        <v>0</v>
      </c>
      <c r="D38" s="287">
        <f>'TAB1'!G81</f>
        <v>0</v>
      </c>
      <c r="E38" s="313">
        <f>'TAB1'!G124</f>
        <v>0</v>
      </c>
      <c r="F38" s="287">
        <f>'TAB1'!G167</f>
        <v>0</v>
      </c>
      <c r="G38" s="287">
        <f>'TAB1'!G209</f>
        <v>0</v>
      </c>
    </row>
    <row r="39" spans="1:7" x14ac:dyDescent="0.3">
      <c r="A39" s="103" t="s">
        <v>340</v>
      </c>
      <c r="B39" s="103">
        <v>680</v>
      </c>
      <c r="C39" s="287">
        <f t="shared" si="0"/>
        <v>0</v>
      </c>
      <c r="D39" s="287">
        <f>'TAB1'!G82</f>
        <v>0</v>
      </c>
      <c r="E39" s="313">
        <f>'TAB1'!G125</f>
        <v>0</v>
      </c>
      <c r="F39" s="287">
        <f>'TAB1'!G168</f>
        <v>0</v>
      </c>
      <c r="G39" s="287">
        <f>'TAB1'!G210</f>
        <v>0</v>
      </c>
    </row>
    <row r="40" spans="1:7" x14ac:dyDescent="0.3">
      <c r="A40" s="103" t="s">
        <v>341</v>
      </c>
      <c r="B40" s="103" t="s">
        <v>311</v>
      </c>
      <c r="C40" s="287">
        <f t="shared" si="0"/>
        <v>0</v>
      </c>
      <c r="D40" s="287">
        <f>'TAB1'!G83</f>
        <v>0</v>
      </c>
      <c r="E40" s="313">
        <f>'TAB1'!G126</f>
        <v>0</v>
      </c>
      <c r="F40" s="287">
        <f>'TAB1'!G169</f>
        <v>0</v>
      </c>
      <c r="G40" s="287">
        <f>'TAB1'!G211</f>
        <v>0</v>
      </c>
    </row>
    <row r="41" spans="1:7" x14ac:dyDescent="0.3">
      <c r="A41" s="103" t="s">
        <v>342</v>
      </c>
      <c r="B41" s="103">
        <v>9904</v>
      </c>
      <c r="C41" s="287">
        <f t="shared" si="0"/>
        <v>0</v>
      </c>
      <c r="D41" s="287">
        <f>'TAB1'!G84</f>
        <v>0</v>
      </c>
      <c r="E41" s="313">
        <f>'TAB1'!G127</f>
        <v>0</v>
      </c>
      <c r="F41" s="287">
        <f>'TAB1'!G170</f>
        <v>0</v>
      </c>
      <c r="G41" s="287">
        <f>'TAB1'!G212</f>
        <v>0</v>
      </c>
    </row>
    <row r="42" spans="1:7" x14ac:dyDescent="0.3">
      <c r="A42" s="103" t="s">
        <v>343</v>
      </c>
      <c r="B42" s="103">
        <v>789</v>
      </c>
      <c r="C42" s="287">
        <f t="shared" si="0"/>
        <v>0</v>
      </c>
      <c r="D42" s="287">
        <f>'TAB1'!G85</f>
        <v>0</v>
      </c>
      <c r="E42" s="313">
        <f>'TAB1'!G128</f>
        <v>0</v>
      </c>
      <c r="F42" s="287">
        <f>'TAB1'!G171</f>
        <v>0</v>
      </c>
      <c r="G42" s="287">
        <f>'TAB1'!G213</f>
        <v>0</v>
      </c>
    </row>
    <row r="43" spans="1:7" x14ac:dyDescent="0.3">
      <c r="A43" s="103" t="s">
        <v>344</v>
      </c>
      <c r="B43" s="103">
        <v>689</v>
      </c>
      <c r="C43" s="287">
        <f t="shared" si="0"/>
        <v>0</v>
      </c>
      <c r="D43" s="287">
        <f>'TAB1'!G86</f>
        <v>0</v>
      </c>
      <c r="E43" s="313">
        <f>'TAB1'!G129</f>
        <v>0</v>
      </c>
      <c r="F43" s="287">
        <f>'TAB1'!G172</f>
        <v>0</v>
      </c>
      <c r="G43" s="287">
        <f>'TAB1'!G214</f>
        <v>0</v>
      </c>
    </row>
    <row r="44" spans="1:7" x14ac:dyDescent="0.3">
      <c r="A44" s="103" t="s">
        <v>345</v>
      </c>
      <c r="B44" s="103">
        <v>9905</v>
      </c>
      <c r="C44" s="287">
        <f t="shared" si="0"/>
        <v>0</v>
      </c>
      <c r="D44" s="287">
        <f>'TAB1'!G87</f>
        <v>0</v>
      </c>
      <c r="E44" s="313">
        <f>'TAB1'!G130</f>
        <v>0</v>
      </c>
      <c r="F44" s="287">
        <f>'TAB1'!G173</f>
        <v>0</v>
      </c>
      <c r="G44" s="287">
        <f>'TAB1'!G215</f>
        <v>0</v>
      </c>
    </row>
  </sheetData>
  <mergeCells count="1">
    <mergeCell ref="C6:G6"/>
  </mergeCells>
  <hyperlinks>
    <hyperlink ref="A1" location="TAB00!A1" display="Retour page de garde" xr:uid="{00000000-0004-0000-0400-000000000000}"/>
  </hyperlinks>
  <pageMargins left="0.7" right="0.7" top="0.75" bottom="0.75" header="0.3" footer="0.3"/>
  <pageSetup paperSize="9" scale="81" orientation="portrait"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B3643-6F9D-4352-A016-B3054C6D99F6}">
  <sheetPr published="0"/>
  <dimension ref="A1:N199"/>
  <sheetViews>
    <sheetView showGridLines="0" workbookViewId="0">
      <selection activeCell="B36" sqref="B36"/>
    </sheetView>
  </sheetViews>
  <sheetFormatPr baseColWidth="10" defaultRowHeight="13.5" x14ac:dyDescent="0.3"/>
  <cols>
    <col min="1" max="1" width="6.33203125" customWidth="1"/>
    <col min="2" max="2" width="110.1640625" bestFit="1" customWidth="1"/>
    <col min="3" max="9" width="21.5" bestFit="1" customWidth="1"/>
    <col min="10" max="13" width="21.5" hidden="1" customWidth="1"/>
    <col min="14" max="14" width="10.33203125" bestFit="1" customWidth="1"/>
  </cols>
  <sheetData>
    <row r="1" spans="1:14" s="11" customFormat="1" ht="15" x14ac:dyDescent="0.3">
      <c r="A1" s="310" t="s">
        <v>33</v>
      </c>
    </row>
    <row r="2" spans="1:14" s="11" customFormat="1" x14ac:dyDescent="0.3">
      <c r="A2" s="295"/>
      <c r="B2" s="295"/>
      <c r="C2" s="295"/>
      <c r="D2" s="295"/>
      <c r="E2" s="295"/>
      <c r="F2" s="295"/>
    </row>
    <row r="3" spans="1:14" s="11" customFormat="1" ht="21" x14ac:dyDescent="0.3">
      <c r="A3" s="746" t="str">
        <f>TAB00!B60&amp;" : "&amp;TAB00!C60</f>
        <v>TAB1.2 : Tableau des flux de trésorerie et analyse financière de 2019 à l'année N</v>
      </c>
      <c r="B3" s="746"/>
      <c r="C3" s="746"/>
      <c r="D3" s="746"/>
      <c r="E3" s="746"/>
      <c r="F3" s="746"/>
      <c r="G3" s="746"/>
      <c r="H3" s="746"/>
      <c r="I3" s="746"/>
      <c r="J3" s="746"/>
      <c r="K3" s="746"/>
      <c r="L3" s="746"/>
      <c r="M3" s="746"/>
      <c r="N3" s="746"/>
    </row>
    <row r="4" spans="1:14" s="11" customFormat="1" x14ac:dyDescent="0.3">
      <c r="A4" s="295"/>
      <c r="B4" s="295"/>
      <c r="C4" s="295"/>
      <c r="D4" s="295"/>
      <c r="E4" s="295"/>
      <c r="F4" s="295"/>
    </row>
    <row r="5" spans="1:14" s="11" customFormat="1" x14ac:dyDescent="0.3">
      <c r="A5" s="295"/>
      <c r="B5" s="295"/>
      <c r="C5" s="295"/>
      <c r="D5" s="295"/>
      <c r="E5" s="295"/>
      <c r="F5" s="295"/>
    </row>
    <row r="6" spans="1:14" x14ac:dyDescent="0.3">
      <c r="A6" s="595"/>
      <c r="C6" s="79" t="str">
        <f>"REALITE "&amp;TAB00!$E$14-6</f>
        <v>REALITE 2019</v>
      </c>
      <c r="D6" s="79" t="str">
        <f>"REALITE "&amp;TAB00!$E$14-5</f>
        <v>REALITE 2020</v>
      </c>
      <c r="E6" s="79" t="str">
        <f>"REALITE "&amp;TAB00!$E$14-4</f>
        <v>REALITE 2021</v>
      </c>
      <c r="F6" s="79" t="str">
        <f>"REALITE "&amp;TAB00!$E$14-3</f>
        <v>REALITE 2022</v>
      </c>
      <c r="G6" s="79" t="str">
        <f>"REALITE "&amp;TAB00!$E$14-2</f>
        <v>REALITE 2023</v>
      </c>
      <c r="H6" s="79" t="str">
        <f>"REALITE "&amp;TAB00!$E$14-1</f>
        <v>REALITE 2024</v>
      </c>
      <c r="I6" s="79" t="str">
        <f>"REALITE "&amp;TAB00!$E$14</f>
        <v>REALITE 2025</v>
      </c>
      <c r="J6" s="79" t="s">
        <v>705</v>
      </c>
      <c r="K6" s="79" t="s">
        <v>706</v>
      </c>
      <c r="L6" s="79" t="s">
        <v>707</v>
      </c>
      <c r="M6" s="79" t="s">
        <v>1032</v>
      </c>
    </row>
    <row r="7" spans="1:14" ht="15.75" x14ac:dyDescent="0.3">
      <c r="A7" s="596">
        <v>9904</v>
      </c>
      <c r="B7" s="597" t="s">
        <v>1033</v>
      </c>
      <c r="C7" s="598"/>
      <c r="D7" s="598"/>
      <c r="E7" s="598"/>
      <c r="F7" s="598"/>
      <c r="G7" s="598"/>
      <c r="H7" s="598"/>
      <c r="I7" s="598"/>
      <c r="J7" s="598"/>
      <c r="K7" s="598"/>
      <c r="L7" s="598"/>
      <c r="M7" s="598"/>
      <c r="N7" s="599" t="s">
        <v>1034</v>
      </c>
    </row>
    <row r="8" spans="1:14" ht="15.75" x14ac:dyDescent="0.3">
      <c r="A8" s="596" t="s">
        <v>1035</v>
      </c>
      <c r="B8" s="597"/>
      <c r="C8" s="600">
        <f>+SUM(C9:C29)</f>
        <v>0</v>
      </c>
      <c r="D8" s="600">
        <f t="shared" ref="D8:I8" si="0">+SUM(D9:D29)</f>
        <v>0</v>
      </c>
      <c r="E8" s="600">
        <f t="shared" si="0"/>
        <v>0</v>
      </c>
      <c r="F8" s="600">
        <f t="shared" si="0"/>
        <v>0</v>
      </c>
      <c r="G8" s="600">
        <f t="shared" si="0"/>
        <v>0</v>
      </c>
      <c r="H8" s="600">
        <f t="shared" si="0"/>
        <v>0</v>
      </c>
      <c r="I8" s="600">
        <f t="shared" si="0"/>
        <v>0</v>
      </c>
      <c r="J8" s="600">
        <f t="shared" ref="J8:M8" si="1">+SUM(J9:J29)</f>
        <v>0</v>
      </c>
      <c r="K8" s="600">
        <f t="shared" si="1"/>
        <v>0</v>
      </c>
      <c r="L8" s="600">
        <f t="shared" si="1"/>
        <v>0</v>
      </c>
      <c r="M8" s="600">
        <f t="shared" si="1"/>
        <v>0</v>
      </c>
      <c r="N8" s="599" t="s">
        <v>1036</v>
      </c>
    </row>
    <row r="9" spans="1:14" x14ac:dyDescent="0.3">
      <c r="A9" s="595">
        <v>630</v>
      </c>
      <c r="B9" t="s">
        <v>1037</v>
      </c>
      <c r="C9" s="598"/>
      <c r="D9" s="598"/>
      <c r="E9" s="598"/>
      <c r="F9" s="598"/>
      <c r="G9" s="598"/>
      <c r="H9" s="598"/>
      <c r="I9" s="598"/>
      <c r="J9" s="598"/>
      <c r="K9" s="598"/>
      <c r="L9" s="598"/>
      <c r="M9" s="598"/>
      <c r="N9" t="s">
        <v>1038</v>
      </c>
    </row>
    <row r="10" spans="1:14" x14ac:dyDescent="0.3">
      <c r="A10" s="595" t="s">
        <v>325</v>
      </c>
      <c r="B10" t="s">
        <v>1039</v>
      </c>
      <c r="C10" s="598"/>
      <c r="D10" s="598"/>
      <c r="E10" s="598"/>
      <c r="F10" s="598"/>
      <c r="G10" s="598"/>
      <c r="H10" s="598"/>
      <c r="I10" s="598"/>
      <c r="J10" s="598"/>
      <c r="K10" s="598"/>
      <c r="L10" s="598"/>
      <c r="M10" s="598"/>
      <c r="N10" t="s">
        <v>1038</v>
      </c>
    </row>
    <row r="11" spans="1:14" x14ac:dyDescent="0.3">
      <c r="A11" s="595">
        <v>651</v>
      </c>
      <c r="B11" t="s">
        <v>1040</v>
      </c>
      <c r="C11" s="598"/>
      <c r="D11" s="598"/>
      <c r="E11" s="598"/>
      <c r="F11" s="598"/>
      <c r="G11" s="598"/>
      <c r="H11" s="598"/>
      <c r="I11" s="598"/>
      <c r="J11" s="598"/>
      <c r="K11" s="598"/>
      <c r="L11" s="598"/>
      <c r="M11" s="598"/>
      <c r="N11" t="s">
        <v>1038</v>
      </c>
    </row>
    <row r="12" spans="1:14" x14ac:dyDescent="0.3">
      <c r="A12" s="595">
        <v>660</v>
      </c>
      <c r="B12" t="s">
        <v>1041</v>
      </c>
      <c r="C12" s="598"/>
      <c r="D12" s="598"/>
      <c r="E12" s="598"/>
      <c r="F12" s="598"/>
      <c r="G12" s="598"/>
      <c r="H12" s="598"/>
      <c r="I12" s="598"/>
      <c r="J12" s="598"/>
      <c r="K12" s="598"/>
      <c r="L12" s="598"/>
      <c r="M12" s="598"/>
      <c r="N12" t="s">
        <v>1038</v>
      </c>
    </row>
    <row r="13" spans="1:14" x14ac:dyDescent="0.3">
      <c r="A13" s="595">
        <v>661</v>
      </c>
      <c r="B13" t="s">
        <v>1042</v>
      </c>
      <c r="C13" s="598"/>
      <c r="D13" s="598"/>
      <c r="E13" s="598"/>
      <c r="F13" s="598"/>
      <c r="G13" s="598"/>
      <c r="H13" s="598"/>
      <c r="I13" s="598"/>
      <c r="J13" s="598"/>
      <c r="K13" s="598"/>
      <c r="L13" s="598"/>
      <c r="M13" s="598"/>
      <c r="N13" t="s">
        <v>1038</v>
      </c>
    </row>
    <row r="14" spans="1:14" x14ac:dyDescent="0.3">
      <c r="A14" s="595">
        <v>6501</v>
      </c>
      <c r="B14" t="s">
        <v>1043</v>
      </c>
      <c r="C14" s="598"/>
      <c r="D14" s="598"/>
      <c r="E14" s="598"/>
      <c r="F14" s="598"/>
      <c r="G14" s="598"/>
      <c r="H14" s="598"/>
      <c r="I14" s="598"/>
      <c r="J14" s="598"/>
      <c r="K14" s="598"/>
      <c r="L14" s="598"/>
      <c r="M14" s="598"/>
      <c r="N14" t="s">
        <v>1038</v>
      </c>
    </row>
    <row r="15" spans="1:14" x14ac:dyDescent="0.3">
      <c r="A15" s="595">
        <v>760</v>
      </c>
      <c r="B15" t="s">
        <v>1044</v>
      </c>
      <c r="C15" s="598"/>
      <c r="D15" s="598"/>
      <c r="E15" s="598"/>
      <c r="F15" s="598"/>
      <c r="G15" s="598"/>
      <c r="H15" s="598"/>
      <c r="I15" s="598"/>
      <c r="J15" s="598"/>
      <c r="K15" s="598"/>
      <c r="L15" s="598"/>
      <c r="M15" s="598"/>
      <c r="N15" t="s">
        <v>1045</v>
      </c>
    </row>
    <row r="16" spans="1:14" x14ac:dyDescent="0.3">
      <c r="A16" s="595">
        <v>761</v>
      </c>
      <c r="B16" t="s">
        <v>1046</v>
      </c>
      <c r="C16" s="598"/>
      <c r="D16" s="598"/>
      <c r="E16" s="598"/>
      <c r="F16" s="598"/>
      <c r="G16" s="598"/>
      <c r="H16" s="598"/>
      <c r="I16" s="598"/>
      <c r="J16" s="598"/>
      <c r="K16" s="598"/>
      <c r="L16" s="598"/>
      <c r="M16" s="598"/>
      <c r="N16" t="s">
        <v>1045</v>
      </c>
    </row>
    <row r="17" spans="1:14" x14ac:dyDescent="0.3">
      <c r="A17" s="595" t="s">
        <v>1047</v>
      </c>
      <c r="B17" t="s">
        <v>1048</v>
      </c>
      <c r="C17" s="598"/>
      <c r="D17" s="598"/>
      <c r="E17" s="598"/>
      <c r="F17" s="598"/>
      <c r="G17" s="598"/>
      <c r="H17" s="598"/>
      <c r="I17" s="598"/>
      <c r="J17" s="598"/>
      <c r="K17" s="598"/>
      <c r="L17" s="598"/>
      <c r="M17" s="598"/>
      <c r="N17" t="s">
        <v>1038</v>
      </c>
    </row>
    <row r="18" spans="1:14" x14ac:dyDescent="0.3">
      <c r="A18" s="595" t="s">
        <v>327</v>
      </c>
      <c r="B18" t="s">
        <v>1049</v>
      </c>
      <c r="C18" s="598"/>
      <c r="D18" s="598"/>
      <c r="E18" s="598"/>
      <c r="F18" s="598"/>
      <c r="G18" s="598"/>
      <c r="H18" s="598"/>
      <c r="I18" s="598"/>
      <c r="J18" s="598"/>
      <c r="K18" s="598"/>
      <c r="L18" s="598"/>
      <c r="M18" s="598"/>
      <c r="N18" t="s">
        <v>1038</v>
      </c>
    </row>
    <row r="19" spans="1:14" x14ac:dyDescent="0.3">
      <c r="A19" s="595">
        <v>6560</v>
      </c>
      <c r="B19" t="s">
        <v>1050</v>
      </c>
      <c r="C19" s="598"/>
      <c r="D19" s="598"/>
      <c r="E19" s="598"/>
      <c r="F19" s="598"/>
      <c r="G19" s="598"/>
      <c r="H19" s="598"/>
      <c r="I19" s="598"/>
      <c r="J19" s="598"/>
      <c r="K19" s="598"/>
      <c r="L19" s="598"/>
      <c r="M19" s="598"/>
      <c r="N19" t="s">
        <v>1038</v>
      </c>
    </row>
    <row r="20" spans="1:14" x14ac:dyDescent="0.3">
      <c r="A20" s="595">
        <v>6561</v>
      </c>
      <c r="B20" t="s">
        <v>1051</v>
      </c>
      <c r="C20" s="598"/>
      <c r="D20" s="598"/>
      <c r="E20" s="598"/>
      <c r="F20" s="598"/>
      <c r="G20" s="598"/>
      <c r="H20" s="598"/>
      <c r="I20" s="598"/>
      <c r="J20" s="598"/>
      <c r="K20" s="598"/>
      <c r="L20" s="598"/>
      <c r="M20" s="598"/>
      <c r="N20" t="s">
        <v>1045</v>
      </c>
    </row>
    <row r="21" spans="1:14" x14ac:dyDescent="0.3">
      <c r="A21" s="595">
        <v>6620</v>
      </c>
      <c r="B21" t="s">
        <v>1052</v>
      </c>
      <c r="C21" s="598"/>
      <c r="D21" s="598"/>
      <c r="E21" s="598"/>
      <c r="F21" s="598"/>
      <c r="G21" s="598"/>
      <c r="H21" s="598"/>
      <c r="I21" s="598"/>
      <c r="J21" s="598"/>
      <c r="K21" s="598"/>
      <c r="L21" s="598"/>
      <c r="M21" s="598"/>
      <c r="N21" t="s">
        <v>1038</v>
      </c>
    </row>
    <row r="22" spans="1:14" x14ac:dyDescent="0.3">
      <c r="A22" s="595">
        <v>6621</v>
      </c>
      <c r="B22" t="s">
        <v>1053</v>
      </c>
      <c r="C22" s="598"/>
      <c r="D22" s="598"/>
      <c r="E22" s="598"/>
      <c r="F22" s="598"/>
      <c r="G22" s="598"/>
      <c r="H22" s="598"/>
      <c r="I22" s="598"/>
      <c r="J22" s="598"/>
      <c r="K22" s="598"/>
      <c r="L22" s="598"/>
      <c r="M22" s="598"/>
      <c r="N22" t="s">
        <v>1038</v>
      </c>
    </row>
    <row r="23" spans="1:14" x14ac:dyDescent="0.3">
      <c r="A23" s="595">
        <v>7620</v>
      </c>
      <c r="B23" t="s">
        <v>1054</v>
      </c>
      <c r="C23" s="598"/>
      <c r="D23" s="598"/>
      <c r="E23" s="598"/>
      <c r="F23" s="598"/>
      <c r="G23" s="598"/>
      <c r="H23" s="598"/>
      <c r="I23" s="598"/>
      <c r="J23" s="598"/>
      <c r="K23" s="598"/>
      <c r="L23" s="598"/>
      <c r="M23" s="598"/>
      <c r="N23" t="s">
        <v>1045</v>
      </c>
    </row>
    <row r="24" spans="1:14" x14ac:dyDescent="0.3">
      <c r="A24" s="595">
        <v>7621</v>
      </c>
      <c r="B24" t="s">
        <v>1055</v>
      </c>
      <c r="C24" s="598"/>
      <c r="D24" s="598"/>
      <c r="E24" s="598"/>
      <c r="F24" s="598"/>
      <c r="G24" s="598"/>
      <c r="H24" s="598"/>
      <c r="I24" s="598"/>
      <c r="J24" s="598"/>
      <c r="K24" s="598"/>
      <c r="L24" s="598"/>
      <c r="M24" s="598"/>
      <c r="N24" t="s">
        <v>1045</v>
      </c>
    </row>
    <row r="25" spans="1:14" x14ac:dyDescent="0.3">
      <c r="A25" s="595">
        <v>6630</v>
      </c>
      <c r="B25" t="s">
        <v>1056</v>
      </c>
      <c r="C25" s="598"/>
      <c r="D25" s="598"/>
      <c r="E25" s="598"/>
      <c r="F25" s="598"/>
      <c r="G25" s="598"/>
      <c r="H25" s="598"/>
      <c r="I25" s="598"/>
      <c r="J25" s="598"/>
      <c r="K25" s="598"/>
      <c r="L25" s="598"/>
      <c r="M25" s="598"/>
      <c r="N25" t="s">
        <v>1038</v>
      </c>
    </row>
    <row r="26" spans="1:14" x14ac:dyDescent="0.3">
      <c r="A26" s="595">
        <v>6631</v>
      </c>
      <c r="B26" t="s">
        <v>1057</v>
      </c>
      <c r="C26" s="598"/>
      <c r="D26" s="598"/>
      <c r="E26" s="598"/>
      <c r="F26" s="598"/>
      <c r="G26" s="598"/>
      <c r="H26" s="598"/>
      <c r="I26" s="598"/>
      <c r="J26" s="598"/>
      <c r="K26" s="598"/>
      <c r="L26" s="598"/>
      <c r="M26" s="598"/>
      <c r="N26" t="s">
        <v>1038</v>
      </c>
    </row>
    <row r="27" spans="1:14" x14ac:dyDescent="0.3">
      <c r="A27" s="595">
        <v>15</v>
      </c>
      <c r="B27" t="s">
        <v>1058</v>
      </c>
      <c r="C27" s="598"/>
      <c r="D27" s="598"/>
      <c r="E27" s="598"/>
      <c r="F27" s="598"/>
      <c r="G27" s="598"/>
      <c r="H27" s="598"/>
      <c r="I27" s="598"/>
      <c r="J27" s="598"/>
      <c r="K27" s="598"/>
      <c r="L27" s="598"/>
      <c r="M27" s="598"/>
      <c r="N27" t="s">
        <v>1045</v>
      </c>
    </row>
    <row r="28" spans="1:14" x14ac:dyDescent="0.3">
      <c r="A28" s="595">
        <v>680</v>
      </c>
      <c r="B28" t="s">
        <v>1059</v>
      </c>
      <c r="C28" s="598"/>
      <c r="D28" s="598"/>
      <c r="E28" s="598"/>
      <c r="F28" s="598"/>
      <c r="G28" s="598"/>
      <c r="H28" s="598"/>
      <c r="I28" s="598"/>
      <c r="J28" s="598"/>
      <c r="K28" s="598"/>
      <c r="L28" s="598"/>
      <c r="M28" s="598"/>
      <c r="N28" t="s">
        <v>1038</v>
      </c>
    </row>
    <row r="29" spans="1:14" x14ac:dyDescent="0.3">
      <c r="A29" s="595">
        <v>780</v>
      </c>
      <c r="B29" t="s">
        <v>1060</v>
      </c>
      <c r="C29" s="598"/>
      <c r="D29" s="598"/>
      <c r="E29" s="598"/>
      <c r="F29" s="598"/>
      <c r="G29" s="598"/>
      <c r="H29" s="598"/>
      <c r="I29" s="598"/>
      <c r="J29" s="598"/>
      <c r="K29" s="598"/>
      <c r="L29" s="598"/>
      <c r="M29" s="598"/>
      <c r="N29" t="s">
        <v>1045</v>
      </c>
    </row>
    <row r="30" spans="1:14" ht="15.75" x14ac:dyDescent="0.3">
      <c r="A30" s="596" t="s">
        <v>1061</v>
      </c>
      <c r="B30" s="597"/>
      <c r="C30" s="600"/>
      <c r="D30" s="600">
        <f>+D31+D33+D39+D46+D48+D50</f>
        <v>0</v>
      </c>
      <c r="E30" s="600">
        <f t="shared" ref="E30:M30" si="2">+E31+E33+E39+E46+E48+E50</f>
        <v>0</v>
      </c>
      <c r="F30" s="600">
        <f t="shared" si="2"/>
        <v>0</v>
      </c>
      <c r="G30" s="600">
        <f t="shared" si="2"/>
        <v>0</v>
      </c>
      <c r="H30" s="600">
        <f t="shared" si="2"/>
        <v>0</v>
      </c>
      <c r="I30" s="600">
        <f t="shared" si="2"/>
        <v>0</v>
      </c>
      <c r="J30" s="600">
        <f t="shared" si="2"/>
        <v>0</v>
      </c>
      <c r="K30" s="600">
        <f t="shared" si="2"/>
        <v>0</v>
      </c>
      <c r="L30" s="600">
        <f t="shared" si="2"/>
        <v>0</v>
      </c>
      <c r="M30" s="600">
        <f t="shared" si="2"/>
        <v>0</v>
      </c>
      <c r="N30" s="599" t="s">
        <v>1062</v>
      </c>
    </row>
    <row r="31" spans="1:14" ht="15.75" x14ac:dyDescent="0.3">
      <c r="A31" s="601" t="s">
        <v>1045</v>
      </c>
      <c r="B31" s="602" t="s">
        <v>1063</v>
      </c>
      <c r="C31" s="603"/>
      <c r="D31" s="603">
        <f>-(D32-C32)</f>
        <v>0</v>
      </c>
      <c r="E31" s="603">
        <f t="shared" ref="E31:M31" si="3">-(E32-D32)</f>
        <v>0</v>
      </c>
      <c r="F31" s="603">
        <f t="shared" si="3"/>
        <v>0</v>
      </c>
      <c r="G31" s="603">
        <f t="shared" si="3"/>
        <v>0</v>
      </c>
      <c r="H31" s="603">
        <f t="shared" si="3"/>
        <v>0</v>
      </c>
      <c r="I31" s="603">
        <f t="shared" si="3"/>
        <v>0</v>
      </c>
      <c r="J31" s="603">
        <f t="shared" si="3"/>
        <v>0</v>
      </c>
      <c r="K31" s="603">
        <f t="shared" si="3"/>
        <v>0</v>
      </c>
      <c r="L31" s="603">
        <f t="shared" si="3"/>
        <v>0</v>
      </c>
      <c r="M31" s="603">
        <f t="shared" si="3"/>
        <v>0</v>
      </c>
      <c r="N31" s="599"/>
    </row>
    <row r="32" spans="1:14" x14ac:dyDescent="0.3">
      <c r="A32" s="595">
        <v>3</v>
      </c>
      <c r="B32" t="s">
        <v>1064</v>
      </c>
      <c r="C32" s="598"/>
      <c r="D32" s="598"/>
      <c r="E32" s="598"/>
      <c r="F32" s="598"/>
      <c r="G32" s="598"/>
      <c r="H32" s="598"/>
      <c r="I32" s="598"/>
      <c r="J32" s="598"/>
      <c r="K32" s="598"/>
      <c r="L32" s="598"/>
      <c r="M32" s="598"/>
    </row>
    <row r="33" spans="1:13" ht="15.75" x14ac:dyDescent="0.3">
      <c r="A33" s="601" t="s">
        <v>1045</v>
      </c>
      <c r="B33" s="602" t="s">
        <v>1065</v>
      </c>
      <c r="C33" s="603"/>
      <c r="D33" s="603">
        <f>-(D34-C34+D35-C35+D36+D37-C37+D38)</f>
        <v>0</v>
      </c>
      <c r="E33" s="603">
        <f t="shared" ref="E33:M33" si="4">-(E34-D34+E35-D35+E36+E37-D37+E38)</f>
        <v>0</v>
      </c>
      <c r="F33" s="603">
        <f t="shared" si="4"/>
        <v>0</v>
      </c>
      <c r="G33" s="603">
        <f t="shared" si="4"/>
        <v>0</v>
      </c>
      <c r="H33" s="603">
        <f t="shared" si="4"/>
        <v>0</v>
      </c>
      <c r="I33" s="603">
        <f t="shared" si="4"/>
        <v>0</v>
      </c>
      <c r="J33" s="603">
        <f t="shared" si="4"/>
        <v>0</v>
      </c>
      <c r="K33" s="603">
        <f t="shared" si="4"/>
        <v>0</v>
      </c>
      <c r="L33" s="603">
        <f t="shared" si="4"/>
        <v>0</v>
      </c>
      <c r="M33" s="603">
        <f t="shared" si="4"/>
        <v>0</v>
      </c>
    </row>
    <row r="34" spans="1:13" x14ac:dyDescent="0.3">
      <c r="A34" s="595" t="s">
        <v>95</v>
      </c>
      <c r="B34" t="s">
        <v>1066</v>
      </c>
      <c r="C34" s="598"/>
      <c r="D34" s="598"/>
      <c r="E34" s="598"/>
      <c r="F34" s="598"/>
      <c r="G34" s="598"/>
      <c r="H34" s="598"/>
      <c r="I34" s="598"/>
      <c r="J34" s="598"/>
      <c r="K34" s="598"/>
      <c r="L34" s="598"/>
      <c r="M34" s="598"/>
    </row>
    <row r="35" spans="1:13" x14ac:dyDescent="0.3">
      <c r="A35" s="595" t="s">
        <v>100</v>
      </c>
      <c r="B35" t="s">
        <v>1067</v>
      </c>
      <c r="C35" s="598"/>
      <c r="D35" s="598"/>
      <c r="E35" s="598"/>
      <c r="F35" s="598"/>
      <c r="G35" s="598"/>
      <c r="H35" s="598"/>
      <c r="I35" s="598"/>
      <c r="J35" s="598"/>
      <c r="K35" s="598"/>
      <c r="L35" s="598"/>
      <c r="M35" s="598"/>
    </row>
    <row r="36" spans="1:13" x14ac:dyDescent="0.3">
      <c r="A36" s="595" t="s">
        <v>325</v>
      </c>
      <c r="B36" t="s">
        <v>1039</v>
      </c>
      <c r="C36" s="598"/>
      <c r="D36" s="598"/>
      <c r="E36" s="598"/>
      <c r="F36" s="598"/>
      <c r="G36" s="598"/>
      <c r="H36" s="598"/>
      <c r="I36" s="598"/>
      <c r="J36" s="598"/>
      <c r="K36" s="598"/>
      <c r="L36" s="598"/>
      <c r="M36" s="598"/>
    </row>
    <row r="37" spans="1:13" x14ac:dyDescent="0.3">
      <c r="A37" s="595">
        <v>29</v>
      </c>
      <c r="B37" t="s">
        <v>1068</v>
      </c>
      <c r="C37" s="598"/>
      <c r="D37" s="598"/>
      <c r="E37" s="598"/>
      <c r="F37" s="598"/>
      <c r="G37" s="598"/>
      <c r="H37" s="598"/>
      <c r="I37" s="598"/>
      <c r="J37" s="598"/>
      <c r="K37" s="598"/>
      <c r="L37" s="598"/>
      <c r="M37" s="598"/>
    </row>
    <row r="38" spans="1:13" x14ac:dyDescent="0.3">
      <c r="A38" s="595">
        <v>651</v>
      </c>
      <c r="B38" t="s">
        <v>1040</v>
      </c>
      <c r="C38" s="598"/>
      <c r="D38" s="598"/>
      <c r="E38" s="598"/>
      <c r="F38" s="598"/>
      <c r="G38" s="598"/>
      <c r="H38" s="598"/>
      <c r="I38" s="598"/>
      <c r="J38" s="598"/>
      <c r="K38" s="598"/>
      <c r="L38" s="598"/>
      <c r="M38" s="598"/>
    </row>
    <row r="39" spans="1:13" ht="15.75" x14ac:dyDescent="0.3">
      <c r="A39" s="604" t="s">
        <v>1038</v>
      </c>
      <c r="B39" s="602" t="s">
        <v>1065</v>
      </c>
      <c r="C39" s="603"/>
      <c r="D39" s="603">
        <f>+D40-C40+D41-C41+D42-C42+D43-C43+D44-C44+D45-C45</f>
        <v>0</v>
      </c>
      <c r="E39" s="603">
        <f t="shared" ref="E39:M39" si="5">+E40-D40+E41-D41+E42-D42+E43-D43+E44-D44+E45-D45</f>
        <v>0</v>
      </c>
      <c r="F39" s="603">
        <f t="shared" si="5"/>
        <v>0</v>
      </c>
      <c r="G39" s="603">
        <f t="shared" si="5"/>
        <v>0</v>
      </c>
      <c r="H39" s="603">
        <f t="shared" si="5"/>
        <v>0</v>
      </c>
      <c r="I39" s="603">
        <f t="shared" si="5"/>
        <v>0</v>
      </c>
      <c r="J39" s="603">
        <f t="shared" si="5"/>
        <v>0</v>
      </c>
      <c r="K39" s="603">
        <f t="shared" si="5"/>
        <v>0</v>
      </c>
      <c r="L39" s="603">
        <f t="shared" si="5"/>
        <v>0</v>
      </c>
      <c r="M39" s="603">
        <f t="shared" si="5"/>
        <v>0</v>
      </c>
    </row>
    <row r="40" spans="1:13" x14ac:dyDescent="0.3">
      <c r="A40" s="595">
        <v>44</v>
      </c>
      <c r="B40" t="s">
        <v>1069</v>
      </c>
      <c r="C40" s="598"/>
      <c r="D40" s="598"/>
      <c r="E40" s="598"/>
      <c r="F40" s="598"/>
      <c r="G40" s="598"/>
      <c r="H40" s="598"/>
      <c r="I40" s="598"/>
      <c r="J40" s="598"/>
      <c r="K40" s="598"/>
      <c r="L40" s="598"/>
      <c r="M40" s="598"/>
    </row>
    <row r="41" spans="1:13" x14ac:dyDescent="0.3">
      <c r="A41" s="595">
        <v>8861</v>
      </c>
      <c r="B41" t="s">
        <v>1070</v>
      </c>
      <c r="C41" s="598"/>
      <c r="D41" s="598"/>
      <c r="E41" s="598"/>
      <c r="F41" s="598"/>
      <c r="G41" s="598"/>
      <c r="H41" s="598"/>
      <c r="I41" s="598"/>
      <c r="J41" s="598"/>
      <c r="K41" s="598"/>
      <c r="L41" s="598"/>
      <c r="M41" s="598"/>
    </row>
    <row r="42" spans="1:13" x14ac:dyDescent="0.3">
      <c r="A42" s="595">
        <v>46</v>
      </c>
      <c r="B42" t="s">
        <v>1071</v>
      </c>
      <c r="C42" s="598"/>
      <c r="D42" s="598"/>
      <c r="E42" s="598"/>
      <c r="F42" s="598"/>
      <c r="G42" s="598"/>
      <c r="H42" s="598"/>
      <c r="I42" s="598"/>
      <c r="J42" s="598"/>
      <c r="K42" s="598"/>
      <c r="L42" s="598"/>
      <c r="M42" s="598"/>
    </row>
    <row r="43" spans="1:13" x14ac:dyDescent="0.3">
      <c r="A43" s="595">
        <v>8891</v>
      </c>
      <c r="B43" t="s">
        <v>1072</v>
      </c>
      <c r="C43" s="598"/>
      <c r="D43" s="598"/>
      <c r="E43" s="598"/>
      <c r="F43" s="598"/>
      <c r="G43" s="598"/>
      <c r="H43" s="598"/>
      <c r="I43" s="598"/>
      <c r="J43" s="598"/>
      <c r="K43" s="598"/>
      <c r="L43" s="598"/>
      <c r="M43" s="598"/>
    </row>
    <row r="44" spans="1:13" x14ac:dyDescent="0.3">
      <c r="A44" s="595">
        <v>175</v>
      </c>
      <c r="B44" t="s">
        <v>1069</v>
      </c>
      <c r="C44" s="598"/>
      <c r="D44" s="598"/>
      <c r="E44" s="598"/>
      <c r="F44" s="598"/>
      <c r="G44" s="598"/>
      <c r="H44" s="598"/>
      <c r="I44" s="598"/>
      <c r="J44" s="598"/>
      <c r="K44" s="598"/>
      <c r="L44" s="598"/>
      <c r="M44" s="598"/>
    </row>
    <row r="45" spans="1:13" x14ac:dyDescent="0.3">
      <c r="A45" s="595">
        <v>176</v>
      </c>
      <c r="B45" t="s">
        <v>1071</v>
      </c>
      <c r="C45" s="598"/>
      <c r="D45" s="598"/>
      <c r="E45" s="598"/>
      <c r="F45" s="598"/>
      <c r="G45" s="598"/>
      <c r="H45" s="598"/>
      <c r="I45" s="598"/>
      <c r="J45" s="598"/>
      <c r="K45" s="598"/>
      <c r="L45" s="598"/>
      <c r="M45" s="598"/>
    </row>
    <row r="46" spans="1:13" ht="15.75" x14ac:dyDescent="0.3">
      <c r="A46" s="604" t="s">
        <v>1038</v>
      </c>
      <c r="B46" s="602" t="s">
        <v>1073</v>
      </c>
      <c r="C46" s="603"/>
      <c r="D46" s="603">
        <f>+D47-C47</f>
        <v>0</v>
      </c>
      <c r="E46" s="603">
        <f t="shared" ref="E46:M46" si="6">+E47-D47</f>
        <v>0</v>
      </c>
      <c r="F46" s="603">
        <f t="shared" si="6"/>
        <v>0</v>
      </c>
      <c r="G46" s="603">
        <f t="shared" si="6"/>
        <v>0</v>
      </c>
      <c r="H46" s="603">
        <f t="shared" si="6"/>
        <v>0</v>
      </c>
      <c r="I46" s="603">
        <f t="shared" si="6"/>
        <v>0</v>
      </c>
      <c r="J46" s="603">
        <f t="shared" si="6"/>
        <v>0</v>
      </c>
      <c r="K46" s="603">
        <f t="shared" si="6"/>
        <v>0</v>
      </c>
      <c r="L46" s="603">
        <f t="shared" si="6"/>
        <v>0</v>
      </c>
      <c r="M46" s="603">
        <f t="shared" si="6"/>
        <v>0</v>
      </c>
    </row>
    <row r="47" spans="1:13" x14ac:dyDescent="0.3">
      <c r="A47" s="595">
        <v>45</v>
      </c>
      <c r="B47" t="s">
        <v>1074</v>
      </c>
      <c r="C47" s="598"/>
      <c r="D47" s="598"/>
      <c r="E47" s="598"/>
      <c r="F47" s="598"/>
      <c r="G47" s="598"/>
      <c r="H47" s="598"/>
      <c r="I47" s="598"/>
      <c r="J47" s="598"/>
      <c r="K47" s="598"/>
      <c r="L47" s="598"/>
      <c r="M47" s="598"/>
    </row>
    <row r="48" spans="1:13" ht="15.75" x14ac:dyDescent="0.3">
      <c r="A48" s="604" t="s">
        <v>1038</v>
      </c>
      <c r="B48" s="602" t="s">
        <v>1075</v>
      </c>
      <c r="C48" s="603"/>
      <c r="D48" s="603">
        <f>+D49-C49</f>
        <v>0</v>
      </c>
      <c r="E48" s="603">
        <f t="shared" ref="E48:M48" si="7">+E49-D49</f>
        <v>0</v>
      </c>
      <c r="F48" s="603">
        <f t="shared" si="7"/>
        <v>0</v>
      </c>
      <c r="G48" s="603">
        <f t="shared" si="7"/>
        <v>0</v>
      </c>
      <c r="H48" s="603">
        <f t="shared" si="7"/>
        <v>0</v>
      </c>
      <c r="I48" s="603">
        <f t="shared" si="7"/>
        <v>0</v>
      </c>
      <c r="J48" s="603">
        <f t="shared" si="7"/>
        <v>0</v>
      </c>
      <c r="K48" s="603">
        <f t="shared" si="7"/>
        <v>0</v>
      </c>
      <c r="L48" s="603">
        <f t="shared" si="7"/>
        <v>0</v>
      </c>
      <c r="M48" s="603">
        <f t="shared" si="7"/>
        <v>0</v>
      </c>
    </row>
    <row r="49" spans="1:14" x14ac:dyDescent="0.3">
      <c r="A49" s="595" t="s">
        <v>132</v>
      </c>
      <c r="B49" t="s">
        <v>1067</v>
      </c>
      <c r="C49" s="598"/>
      <c r="D49" s="598"/>
      <c r="E49" s="598"/>
      <c r="F49" s="598"/>
      <c r="G49" s="598"/>
      <c r="H49" s="598"/>
      <c r="I49" s="598"/>
      <c r="J49" s="598"/>
      <c r="K49" s="598"/>
      <c r="L49" s="598"/>
      <c r="M49" s="598"/>
    </row>
    <row r="50" spans="1:14" ht="15.75" x14ac:dyDescent="0.3">
      <c r="A50" s="604" t="s">
        <v>1038</v>
      </c>
      <c r="B50" s="602" t="s">
        <v>1076</v>
      </c>
      <c r="C50" s="603"/>
      <c r="D50" s="603">
        <f>+D51-C51-D52-D53-D54-D55+D56+D57-D58+D59+D60-D61</f>
        <v>0</v>
      </c>
      <c r="E50" s="603">
        <f t="shared" ref="E50:M50" si="8">+E51-D51-E52-E53-E54-E55+E56+E57-E58+E59+E60-E61</f>
        <v>0</v>
      </c>
      <c r="F50" s="603">
        <f t="shared" si="8"/>
        <v>0</v>
      </c>
      <c r="G50" s="603">
        <f t="shared" si="8"/>
        <v>0</v>
      </c>
      <c r="H50" s="603">
        <f t="shared" si="8"/>
        <v>0</v>
      </c>
      <c r="I50" s="603">
        <f t="shared" si="8"/>
        <v>0</v>
      </c>
      <c r="J50" s="603">
        <f t="shared" si="8"/>
        <v>0</v>
      </c>
      <c r="K50" s="603">
        <f t="shared" si="8"/>
        <v>0</v>
      </c>
      <c r="L50" s="603">
        <f t="shared" si="8"/>
        <v>0</v>
      </c>
      <c r="M50" s="603">
        <f t="shared" si="8"/>
        <v>0</v>
      </c>
    </row>
    <row r="51" spans="1:14" x14ac:dyDescent="0.3">
      <c r="A51" s="595">
        <v>16</v>
      </c>
      <c r="B51" t="s">
        <v>1077</v>
      </c>
      <c r="C51" s="598"/>
      <c r="D51" s="598"/>
      <c r="E51" s="598"/>
      <c r="F51" s="598"/>
      <c r="G51" s="598"/>
      <c r="H51" s="598"/>
      <c r="I51" s="598"/>
      <c r="J51" s="598"/>
      <c r="K51" s="598"/>
      <c r="L51" s="598"/>
      <c r="M51" s="598"/>
    </row>
    <row r="52" spans="1:14" x14ac:dyDescent="0.3">
      <c r="A52" s="595" t="s">
        <v>1047</v>
      </c>
      <c r="B52" t="s">
        <v>1048</v>
      </c>
      <c r="C52" s="598"/>
      <c r="D52" s="598"/>
      <c r="E52" s="598"/>
      <c r="F52" s="598"/>
      <c r="G52" s="598"/>
      <c r="H52" s="598"/>
      <c r="I52" s="598"/>
      <c r="J52" s="598"/>
      <c r="K52" s="598"/>
      <c r="L52" s="598"/>
      <c r="M52" s="598"/>
    </row>
    <row r="53" spans="1:14" x14ac:dyDescent="0.3">
      <c r="A53" s="595" t="s">
        <v>327</v>
      </c>
      <c r="B53" t="s">
        <v>1049</v>
      </c>
      <c r="C53" s="598"/>
      <c r="D53" s="598"/>
      <c r="E53" s="598"/>
      <c r="F53" s="598"/>
      <c r="G53" s="598"/>
      <c r="H53" s="598"/>
      <c r="I53" s="598"/>
      <c r="J53" s="598"/>
      <c r="K53" s="598"/>
      <c r="L53" s="598"/>
      <c r="M53" s="598"/>
    </row>
    <row r="54" spans="1:14" x14ac:dyDescent="0.3">
      <c r="A54" s="595">
        <v>6620</v>
      </c>
      <c r="B54" t="s">
        <v>1052</v>
      </c>
      <c r="C54" s="598"/>
      <c r="D54" s="598"/>
      <c r="E54" s="598"/>
      <c r="F54" s="598"/>
      <c r="G54" s="598"/>
      <c r="H54" s="598"/>
      <c r="I54" s="598"/>
      <c r="J54" s="598"/>
      <c r="K54" s="598"/>
      <c r="L54" s="598"/>
      <c r="M54" s="598"/>
    </row>
    <row r="55" spans="1:14" x14ac:dyDescent="0.3">
      <c r="A55" s="595">
        <v>6621</v>
      </c>
      <c r="B55" t="s">
        <v>1053</v>
      </c>
      <c r="C55" s="598"/>
      <c r="D55" s="598"/>
      <c r="E55" s="598"/>
      <c r="F55" s="598"/>
      <c r="G55" s="598"/>
      <c r="H55" s="598"/>
      <c r="I55" s="598"/>
      <c r="J55" s="598"/>
      <c r="K55" s="598"/>
      <c r="L55" s="598"/>
      <c r="M55" s="598"/>
    </row>
    <row r="56" spans="1:14" x14ac:dyDescent="0.3">
      <c r="A56" s="595">
        <v>7620</v>
      </c>
      <c r="B56" t="s">
        <v>1054</v>
      </c>
      <c r="C56" s="598"/>
      <c r="D56" s="598"/>
      <c r="E56" s="598"/>
      <c r="F56" s="598"/>
      <c r="G56" s="598"/>
      <c r="H56" s="598"/>
      <c r="I56" s="598"/>
      <c r="J56" s="598"/>
      <c r="K56" s="598"/>
      <c r="L56" s="598"/>
      <c r="M56" s="598"/>
    </row>
    <row r="57" spans="1:14" x14ac:dyDescent="0.3">
      <c r="A57" s="595">
        <v>7621</v>
      </c>
      <c r="B57" t="s">
        <v>1055</v>
      </c>
      <c r="C57" s="598"/>
      <c r="D57" s="598"/>
      <c r="E57" s="598"/>
      <c r="F57" s="598"/>
      <c r="G57" s="598"/>
      <c r="H57" s="598"/>
      <c r="I57" s="598"/>
      <c r="J57" s="598"/>
      <c r="K57" s="598"/>
      <c r="L57" s="598"/>
      <c r="M57" s="598"/>
    </row>
    <row r="58" spans="1:14" x14ac:dyDescent="0.3">
      <c r="A58" s="595">
        <v>6560</v>
      </c>
      <c r="B58" t="s">
        <v>1050</v>
      </c>
      <c r="C58" s="598"/>
      <c r="D58" s="598"/>
      <c r="E58" s="598"/>
      <c r="F58" s="598"/>
      <c r="G58" s="598"/>
      <c r="H58" s="598"/>
      <c r="I58" s="598"/>
      <c r="J58" s="598"/>
      <c r="K58" s="598"/>
      <c r="L58" s="598"/>
      <c r="M58" s="598"/>
    </row>
    <row r="59" spans="1:14" x14ac:dyDescent="0.3">
      <c r="A59" s="595">
        <v>6561</v>
      </c>
      <c r="B59" t="s">
        <v>1051</v>
      </c>
      <c r="C59" s="598"/>
      <c r="D59" s="598"/>
      <c r="E59" s="598"/>
      <c r="F59" s="598"/>
      <c r="G59" s="598"/>
      <c r="H59" s="598"/>
      <c r="I59" s="598"/>
      <c r="J59" s="598"/>
      <c r="K59" s="598"/>
      <c r="L59" s="598"/>
      <c r="M59" s="598"/>
    </row>
    <row r="60" spans="1:14" x14ac:dyDescent="0.3">
      <c r="A60" s="595">
        <v>780</v>
      </c>
      <c r="B60" t="s">
        <v>1060</v>
      </c>
      <c r="C60" s="598"/>
      <c r="D60" s="598"/>
      <c r="E60" s="598"/>
      <c r="F60" s="598"/>
      <c r="G60" s="598"/>
      <c r="H60" s="598"/>
      <c r="I60" s="598"/>
      <c r="J60" s="598"/>
      <c r="K60" s="598"/>
      <c r="L60" s="598"/>
      <c r="M60" s="598"/>
    </row>
    <row r="61" spans="1:14" x14ac:dyDescent="0.3">
      <c r="A61" s="595">
        <v>680</v>
      </c>
      <c r="B61" t="s">
        <v>1059</v>
      </c>
      <c r="C61" s="598"/>
      <c r="D61" s="598"/>
      <c r="E61" s="598"/>
      <c r="F61" s="598"/>
      <c r="G61" s="598"/>
      <c r="H61" s="598"/>
      <c r="I61" s="598"/>
      <c r="J61" s="598"/>
      <c r="K61" s="598"/>
      <c r="L61" s="598"/>
      <c r="M61" s="598"/>
    </row>
    <row r="62" spans="1:14" ht="15.75" x14ac:dyDescent="0.3">
      <c r="A62" s="596" t="s">
        <v>1038</v>
      </c>
      <c r="B62" s="597" t="s">
        <v>139</v>
      </c>
      <c r="C62" s="600"/>
      <c r="D62" s="600">
        <f>+D63-D64</f>
        <v>0</v>
      </c>
      <c r="E62" s="600">
        <f t="shared" ref="E62:M62" si="9">+E63-E64</f>
        <v>0</v>
      </c>
      <c r="F62" s="600">
        <f t="shared" si="9"/>
        <v>0</v>
      </c>
      <c r="G62" s="600">
        <f t="shared" si="9"/>
        <v>0</v>
      </c>
      <c r="H62" s="600">
        <f t="shared" si="9"/>
        <v>0</v>
      </c>
      <c r="I62" s="600">
        <f t="shared" si="9"/>
        <v>0</v>
      </c>
      <c r="J62" s="600">
        <f t="shared" si="9"/>
        <v>0</v>
      </c>
      <c r="K62" s="600">
        <f t="shared" si="9"/>
        <v>0</v>
      </c>
      <c r="L62" s="600">
        <f t="shared" si="9"/>
        <v>0</v>
      </c>
      <c r="M62" s="600">
        <f t="shared" si="9"/>
        <v>0</v>
      </c>
      <c r="N62" s="599" t="s">
        <v>1078</v>
      </c>
    </row>
    <row r="63" spans="1:14" x14ac:dyDescent="0.3">
      <c r="A63" s="595">
        <v>650</v>
      </c>
      <c r="B63" t="s">
        <v>139</v>
      </c>
      <c r="C63" s="598"/>
      <c r="D63" s="598"/>
      <c r="E63" s="598"/>
      <c r="F63" s="598"/>
      <c r="G63" s="598"/>
      <c r="H63" s="598"/>
      <c r="I63" s="598"/>
      <c r="J63" s="598"/>
      <c r="K63" s="598"/>
      <c r="L63" s="598"/>
      <c r="M63" s="598"/>
    </row>
    <row r="64" spans="1:14" x14ac:dyDescent="0.3">
      <c r="A64" s="595">
        <v>6501</v>
      </c>
      <c r="B64" t="s">
        <v>1043</v>
      </c>
      <c r="C64" s="598"/>
      <c r="D64" s="598"/>
      <c r="E64" s="598"/>
      <c r="F64" s="598"/>
      <c r="G64" s="598"/>
      <c r="H64" s="598"/>
      <c r="I64" s="598"/>
      <c r="J64" s="598"/>
      <c r="K64" s="598"/>
      <c r="L64" s="598"/>
      <c r="M64" s="598"/>
    </row>
    <row r="65" spans="1:14" x14ac:dyDescent="0.3">
      <c r="A65" s="595"/>
    </row>
    <row r="66" spans="1:14" ht="15.75" x14ac:dyDescent="0.3">
      <c r="A66" s="605" t="s">
        <v>1079</v>
      </c>
      <c r="B66" s="606"/>
      <c r="C66" s="607"/>
      <c r="D66" s="607">
        <f>+D7+D8+D30+D62</f>
        <v>0</v>
      </c>
      <c r="E66" s="607">
        <f t="shared" ref="E66:M66" si="10">+E7+E8+E30+E62</f>
        <v>0</v>
      </c>
      <c r="F66" s="607">
        <f t="shared" si="10"/>
        <v>0</v>
      </c>
      <c r="G66" s="607">
        <f t="shared" si="10"/>
        <v>0</v>
      </c>
      <c r="H66" s="607">
        <f t="shared" si="10"/>
        <v>0</v>
      </c>
      <c r="I66" s="607">
        <f t="shared" si="10"/>
        <v>0</v>
      </c>
      <c r="J66" s="607">
        <f t="shared" si="10"/>
        <v>0</v>
      </c>
      <c r="K66" s="607">
        <f t="shared" si="10"/>
        <v>0</v>
      </c>
      <c r="L66" s="607">
        <f t="shared" si="10"/>
        <v>0</v>
      </c>
      <c r="M66" s="607">
        <f t="shared" si="10"/>
        <v>0</v>
      </c>
      <c r="N66" s="599" t="s">
        <v>1080</v>
      </c>
    </row>
    <row r="69" spans="1:14" ht="16.5" thickBot="1" x14ac:dyDescent="0.35">
      <c r="B69" s="608"/>
      <c r="C69" s="77" t="str">
        <f>+$C$6</f>
        <v>REALITE 2019</v>
      </c>
      <c r="D69" s="77" t="str">
        <f>+$D$6</f>
        <v>REALITE 2020</v>
      </c>
      <c r="E69" s="77" t="str">
        <f>+$E$6</f>
        <v>REALITE 2021</v>
      </c>
      <c r="F69" s="77" t="str">
        <f>+$F$6</f>
        <v>REALITE 2022</v>
      </c>
      <c r="G69" s="77" t="str">
        <f>+$G$6</f>
        <v>REALITE 2023</v>
      </c>
      <c r="H69" s="77" t="str">
        <f>+$H$6</f>
        <v>REALITE 2024</v>
      </c>
      <c r="I69" s="77" t="str">
        <f>+$I$6</f>
        <v>REALITE 2025</v>
      </c>
      <c r="J69" s="77" t="s">
        <v>704</v>
      </c>
      <c r="K69" s="77" t="s">
        <v>704</v>
      </c>
      <c r="L69" s="77" t="s">
        <v>704</v>
      </c>
      <c r="M69" s="77" t="s">
        <v>704</v>
      </c>
    </row>
    <row r="70" spans="1:14" ht="15.75" x14ac:dyDescent="0.3">
      <c r="B70" s="609" t="s">
        <v>1081</v>
      </c>
      <c r="C70" s="610"/>
      <c r="D70" s="610"/>
      <c r="E70" s="610"/>
      <c r="F70" s="610"/>
      <c r="G70" s="610"/>
      <c r="H70" s="610"/>
      <c r="I70" s="611"/>
      <c r="J70" s="611"/>
      <c r="K70" s="611"/>
      <c r="L70" s="611"/>
      <c r="M70" s="611"/>
    </row>
    <row r="71" spans="1:14" x14ac:dyDescent="0.3">
      <c r="B71" s="612" t="s">
        <v>1064</v>
      </c>
      <c r="C71" s="598"/>
      <c r="D71" s="598"/>
      <c r="E71" s="598"/>
      <c r="F71" s="598"/>
      <c r="G71" s="598"/>
      <c r="H71" s="598"/>
      <c r="I71" s="613"/>
      <c r="J71" s="613"/>
      <c r="K71" s="613"/>
      <c r="L71" s="613"/>
      <c r="M71" s="613"/>
    </row>
    <row r="72" spans="1:14" x14ac:dyDescent="0.3">
      <c r="B72" s="612" t="s">
        <v>1066</v>
      </c>
      <c r="C72" s="598"/>
      <c r="D72" s="598"/>
      <c r="E72" s="598"/>
      <c r="F72" s="598"/>
      <c r="G72" s="598"/>
      <c r="H72" s="598"/>
      <c r="I72" s="613"/>
      <c r="J72" s="613"/>
      <c r="K72" s="613"/>
      <c r="L72" s="613"/>
      <c r="M72" s="613"/>
    </row>
    <row r="73" spans="1:14" x14ac:dyDescent="0.3">
      <c r="B73" s="612" t="s">
        <v>1082</v>
      </c>
      <c r="C73" s="598"/>
      <c r="D73" s="598"/>
      <c r="E73" s="598"/>
      <c r="F73" s="598"/>
      <c r="G73" s="598"/>
      <c r="H73" s="598"/>
      <c r="I73" s="613"/>
      <c r="J73" s="613"/>
      <c r="K73" s="613"/>
      <c r="L73" s="613"/>
      <c r="M73" s="613"/>
    </row>
    <row r="74" spans="1:14" x14ac:dyDescent="0.3">
      <c r="B74" s="612" t="s">
        <v>1083</v>
      </c>
      <c r="C74" s="598"/>
      <c r="D74" s="598"/>
      <c r="E74" s="598"/>
      <c r="F74" s="598"/>
      <c r="G74" s="598"/>
      <c r="H74" s="598"/>
      <c r="I74" s="613"/>
      <c r="J74" s="613"/>
      <c r="K74" s="613"/>
      <c r="L74" s="613"/>
      <c r="M74" s="613"/>
    </row>
    <row r="75" spans="1:14" x14ac:dyDescent="0.3">
      <c r="B75" s="612" t="s">
        <v>1067</v>
      </c>
      <c r="C75" s="598"/>
      <c r="D75" s="598"/>
      <c r="E75" s="598"/>
      <c r="F75" s="598"/>
      <c r="G75" s="598"/>
      <c r="H75" s="598"/>
      <c r="I75" s="613"/>
      <c r="J75" s="613"/>
      <c r="K75" s="613"/>
      <c r="L75" s="613"/>
      <c r="M75" s="613"/>
    </row>
    <row r="76" spans="1:14" ht="15.75" x14ac:dyDescent="0.3">
      <c r="B76" s="614" t="s">
        <v>1084</v>
      </c>
      <c r="C76" s="615">
        <f t="shared" ref="C76:D76" si="11">+SUM(C71:C75)</f>
        <v>0</v>
      </c>
      <c r="D76" s="615">
        <f t="shared" si="11"/>
        <v>0</v>
      </c>
      <c r="E76" s="615">
        <f>+SUM(E71:E75)</f>
        <v>0</v>
      </c>
      <c r="F76" s="615">
        <f t="shared" ref="F76:M76" si="12">+SUM(F71:F75)</f>
        <v>0</v>
      </c>
      <c r="G76" s="615">
        <f t="shared" si="12"/>
        <v>0</v>
      </c>
      <c r="H76" s="615">
        <f t="shared" si="12"/>
        <v>0</v>
      </c>
      <c r="I76" s="616">
        <f t="shared" si="12"/>
        <v>0</v>
      </c>
      <c r="J76" s="616">
        <f t="shared" si="12"/>
        <v>0</v>
      </c>
      <c r="K76" s="616">
        <f t="shared" si="12"/>
        <v>0</v>
      </c>
      <c r="L76" s="616">
        <f t="shared" si="12"/>
        <v>0</v>
      </c>
      <c r="M76" s="616">
        <f t="shared" si="12"/>
        <v>0</v>
      </c>
    </row>
    <row r="77" spans="1:14" x14ac:dyDescent="0.3">
      <c r="B77" s="612" t="s">
        <v>1085</v>
      </c>
      <c r="C77" s="598"/>
      <c r="D77" s="598"/>
      <c r="E77" s="598"/>
      <c r="F77" s="598"/>
      <c r="G77" s="598"/>
      <c r="H77" s="598"/>
      <c r="I77" s="613"/>
      <c r="J77" s="613"/>
      <c r="K77" s="613"/>
      <c r="L77" s="613"/>
      <c r="M77" s="613"/>
    </row>
    <row r="78" spans="1:14" x14ac:dyDescent="0.3">
      <c r="B78" s="612" t="s">
        <v>1067</v>
      </c>
      <c r="C78" s="598"/>
      <c r="D78" s="598"/>
      <c r="E78" s="598"/>
      <c r="F78" s="598"/>
      <c r="G78" s="598"/>
      <c r="H78" s="598"/>
      <c r="I78" s="613"/>
      <c r="J78" s="613"/>
      <c r="K78" s="613"/>
      <c r="L78" s="613"/>
      <c r="M78" s="613"/>
    </row>
    <row r="79" spans="1:14" ht="15.75" x14ac:dyDescent="0.3">
      <c r="B79" s="614" t="s">
        <v>1086</v>
      </c>
      <c r="C79" s="615">
        <f>+SUM(C77:C78)</f>
        <v>0</v>
      </c>
      <c r="D79" s="615">
        <f t="shared" ref="D79" si="13">+SUM(D77:D78)</f>
        <v>0</v>
      </c>
      <c r="E79" s="615">
        <f>+SUM(E77:E78)</f>
        <v>0</v>
      </c>
      <c r="F79" s="615">
        <f t="shared" ref="F79:M79" si="14">+SUM(F77:F78)</f>
        <v>0</v>
      </c>
      <c r="G79" s="615">
        <f t="shared" si="14"/>
        <v>0</v>
      </c>
      <c r="H79" s="615">
        <f t="shared" si="14"/>
        <v>0</v>
      </c>
      <c r="I79" s="616">
        <f t="shared" si="14"/>
        <v>0</v>
      </c>
      <c r="J79" s="616">
        <f t="shared" si="14"/>
        <v>0</v>
      </c>
      <c r="K79" s="616">
        <f t="shared" si="14"/>
        <v>0</v>
      </c>
      <c r="L79" s="616">
        <f t="shared" si="14"/>
        <v>0</v>
      </c>
      <c r="M79" s="616">
        <f t="shared" si="14"/>
        <v>0</v>
      </c>
    </row>
    <row r="80" spans="1:14" x14ac:dyDescent="0.3">
      <c r="B80" s="612"/>
      <c r="I80" s="617"/>
      <c r="J80" s="617"/>
      <c r="K80" s="617"/>
      <c r="L80" s="617"/>
      <c r="M80" s="617"/>
    </row>
    <row r="81" spans="1:13" ht="16.5" thickBot="1" x14ac:dyDescent="0.35">
      <c r="B81" s="618"/>
      <c r="C81" s="619">
        <f>+IFERROR(C76/C79,0)</f>
        <v>0</v>
      </c>
      <c r="D81" s="619">
        <f t="shared" ref="D81:M81" si="15">+IFERROR(D76/D79,0)</f>
        <v>0</v>
      </c>
      <c r="E81" s="619">
        <f t="shared" si="15"/>
        <v>0</v>
      </c>
      <c r="F81" s="619">
        <f t="shared" si="15"/>
        <v>0</v>
      </c>
      <c r="G81" s="619">
        <f t="shared" si="15"/>
        <v>0</v>
      </c>
      <c r="H81" s="619">
        <f t="shared" si="15"/>
        <v>0</v>
      </c>
      <c r="I81" s="620">
        <f t="shared" si="15"/>
        <v>0</v>
      </c>
      <c r="J81" s="620">
        <f t="shared" si="15"/>
        <v>0</v>
      </c>
      <c r="K81" s="620">
        <f t="shared" si="15"/>
        <v>0</v>
      </c>
      <c r="L81" s="620">
        <f t="shared" si="15"/>
        <v>0</v>
      </c>
      <c r="M81" s="620">
        <f t="shared" si="15"/>
        <v>0</v>
      </c>
    </row>
    <row r="82" spans="1:13" ht="16.5" thickBot="1" x14ac:dyDescent="0.35">
      <c r="A82" s="621"/>
      <c r="B82" s="621"/>
      <c r="C82" s="622"/>
      <c r="D82" s="622"/>
      <c r="E82" s="622"/>
      <c r="F82" s="622"/>
      <c r="G82" s="622"/>
      <c r="H82" s="622"/>
      <c r="I82" s="622"/>
      <c r="J82" s="622"/>
      <c r="K82" s="622"/>
      <c r="L82" s="622"/>
      <c r="M82" s="622"/>
    </row>
    <row r="83" spans="1:13" ht="16.5" thickBot="1" x14ac:dyDescent="0.35">
      <c r="B83" s="608"/>
      <c r="C83" s="77" t="str">
        <f>+$C$6</f>
        <v>REALITE 2019</v>
      </c>
      <c r="D83" s="77" t="str">
        <f>+$D$6</f>
        <v>REALITE 2020</v>
      </c>
      <c r="E83" s="77" t="str">
        <f>+$E$6</f>
        <v>REALITE 2021</v>
      </c>
      <c r="F83" s="77" t="str">
        <f>+$F$6</f>
        <v>REALITE 2022</v>
      </c>
      <c r="G83" s="77" t="str">
        <f>+$G$6</f>
        <v>REALITE 2023</v>
      </c>
      <c r="H83" s="77" t="str">
        <f>+$H$6</f>
        <v>REALITE 2024</v>
      </c>
      <c r="I83" s="77" t="str">
        <f>+$I$6</f>
        <v>REALITE 2025</v>
      </c>
      <c r="J83" s="77" t="s">
        <v>704</v>
      </c>
      <c r="K83" s="77" t="s">
        <v>704</v>
      </c>
      <c r="L83" s="77" t="s">
        <v>704</v>
      </c>
      <c r="M83" s="77" t="s">
        <v>704</v>
      </c>
    </row>
    <row r="84" spans="1:13" ht="15.75" x14ac:dyDescent="0.3">
      <c r="B84" s="609" t="s">
        <v>1087</v>
      </c>
      <c r="C84" s="610"/>
      <c r="D84" s="610"/>
      <c r="E84" s="610"/>
      <c r="F84" s="610"/>
      <c r="G84" s="610"/>
      <c r="H84" s="610"/>
      <c r="I84" s="611"/>
      <c r="J84" s="611"/>
      <c r="K84" s="611"/>
      <c r="L84" s="611"/>
      <c r="M84" s="611"/>
    </row>
    <row r="85" spans="1:13" x14ac:dyDescent="0.3">
      <c r="B85" s="623" t="s">
        <v>1066</v>
      </c>
      <c r="C85" s="598"/>
      <c r="D85" s="598"/>
      <c r="E85" s="598"/>
      <c r="F85" s="598"/>
      <c r="G85" s="598"/>
      <c r="H85" s="598"/>
      <c r="I85" s="613"/>
      <c r="J85" s="613"/>
      <c r="K85" s="613"/>
      <c r="L85" s="613"/>
      <c r="M85" s="613"/>
    </row>
    <row r="86" spans="1:13" x14ac:dyDescent="0.3">
      <c r="B86" s="623" t="s">
        <v>1082</v>
      </c>
      <c r="C86" s="598"/>
      <c r="D86" s="598"/>
      <c r="E86" s="598"/>
      <c r="F86" s="598"/>
      <c r="G86" s="598"/>
      <c r="H86" s="598"/>
      <c r="I86" s="613"/>
      <c r="J86" s="613"/>
      <c r="K86" s="613"/>
      <c r="L86" s="613"/>
      <c r="M86" s="613"/>
    </row>
    <row r="87" spans="1:13" x14ac:dyDescent="0.3">
      <c r="B87" s="623" t="s">
        <v>1083</v>
      </c>
      <c r="C87" s="598"/>
      <c r="D87" s="598"/>
      <c r="E87" s="598"/>
      <c r="F87" s="598"/>
      <c r="G87" s="598"/>
      <c r="H87" s="598"/>
      <c r="I87" s="613"/>
      <c r="J87" s="613"/>
      <c r="K87" s="613"/>
      <c r="L87" s="613"/>
      <c r="M87" s="613"/>
    </row>
    <row r="88" spans="1:13" ht="15.75" x14ac:dyDescent="0.3">
      <c r="B88" s="614" t="s">
        <v>1084</v>
      </c>
      <c r="C88" s="615">
        <f t="shared" ref="C88:D88" si="16">+SUM(C85:C87)</f>
        <v>0</v>
      </c>
      <c r="D88" s="615">
        <f t="shared" si="16"/>
        <v>0</v>
      </c>
      <c r="E88" s="615">
        <f t="shared" ref="E88:M88" si="17">+SUM(E85:E87)</f>
        <v>0</v>
      </c>
      <c r="F88" s="615">
        <f t="shared" si="17"/>
        <v>0</v>
      </c>
      <c r="G88" s="615">
        <f t="shared" si="17"/>
        <v>0</v>
      </c>
      <c r="H88" s="615">
        <f t="shared" si="17"/>
        <v>0</v>
      </c>
      <c r="I88" s="616">
        <f t="shared" si="17"/>
        <v>0</v>
      </c>
      <c r="J88" s="616">
        <f t="shared" si="17"/>
        <v>0</v>
      </c>
      <c r="K88" s="616">
        <f t="shared" si="17"/>
        <v>0</v>
      </c>
      <c r="L88" s="616">
        <f t="shared" si="17"/>
        <v>0</v>
      </c>
      <c r="M88" s="616">
        <f t="shared" si="17"/>
        <v>0</v>
      </c>
    </row>
    <row r="89" spans="1:13" x14ac:dyDescent="0.3">
      <c r="B89" s="623" t="s">
        <v>1085</v>
      </c>
      <c r="C89" s="598"/>
      <c r="D89" s="598"/>
      <c r="E89" s="598"/>
      <c r="F89" s="598"/>
      <c r="G89" s="598"/>
      <c r="H89" s="598"/>
      <c r="I89" s="613"/>
      <c r="J89" s="613"/>
      <c r="K89" s="613"/>
      <c r="L89" s="613"/>
      <c r="M89" s="613"/>
    </row>
    <row r="90" spans="1:13" ht="15.75" x14ac:dyDescent="0.3">
      <c r="B90" s="614" t="s">
        <v>1086</v>
      </c>
      <c r="C90" s="615">
        <f t="shared" ref="C90:M90" si="18">+SUM(C89:C89)</f>
        <v>0</v>
      </c>
      <c r="D90" s="615">
        <f t="shared" si="18"/>
        <v>0</v>
      </c>
      <c r="E90" s="615">
        <f t="shared" si="18"/>
        <v>0</v>
      </c>
      <c r="F90" s="615">
        <f t="shared" si="18"/>
        <v>0</v>
      </c>
      <c r="G90" s="615">
        <f t="shared" si="18"/>
        <v>0</v>
      </c>
      <c r="H90" s="615">
        <f t="shared" si="18"/>
        <v>0</v>
      </c>
      <c r="I90" s="616">
        <f t="shared" si="18"/>
        <v>0</v>
      </c>
      <c r="J90" s="616">
        <f t="shared" si="18"/>
        <v>0</v>
      </c>
      <c r="K90" s="616">
        <f t="shared" si="18"/>
        <v>0</v>
      </c>
      <c r="L90" s="616">
        <f t="shared" si="18"/>
        <v>0</v>
      </c>
      <c r="M90" s="616">
        <f t="shared" si="18"/>
        <v>0</v>
      </c>
    </row>
    <row r="91" spans="1:13" x14ac:dyDescent="0.3">
      <c r="B91" s="623"/>
      <c r="I91" s="624"/>
      <c r="J91" s="624"/>
      <c r="K91" s="624"/>
      <c r="L91" s="624"/>
      <c r="M91" s="624"/>
    </row>
    <row r="92" spans="1:13" ht="16.5" thickBot="1" x14ac:dyDescent="0.35">
      <c r="B92" s="618"/>
      <c r="C92" s="619">
        <f>+IFERROR(C88/C90,0)</f>
        <v>0</v>
      </c>
      <c r="D92" s="619">
        <f t="shared" ref="D92:M92" si="19">+IFERROR(D88/D90,0)</f>
        <v>0</v>
      </c>
      <c r="E92" s="619">
        <f t="shared" si="19"/>
        <v>0</v>
      </c>
      <c r="F92" s="619">
        <f t="shared" si="19"/>
        <v>0</v>
      </c>
      <c r="G92" s="619">
        <f t="shared" si="19"/>
        <v>0</v>
      </c>
      <c r="H92" s="619">
        <f t="shared" si="19"/>
        <v>0</v>
      </c>
      <c r="I92" s="620">
        <f t="shared" si="19"/>
        <v>0</v>
      </c>
      <c r="J92" s="620">
        <f t="shared" si="19"/>
        <v>0</v>
      </c>
      <c r="K92" s="620">
        <f t="shared" si="19"/>
        <v>0</v>
      </c>
      <c r="L92" s="620">
        <f t="shared" si="19"/>
        <v>0</v>
      </c>
      <c r="M92" s="620">
        <f t="shared" si="19"/>
        <v>0</v>
      </c>
    </row>
    <row r="94" spans="1:13" ht="16.5" thickBot="1" x14ac:dyDescent="0.35">
      <c r="B94" s="608"/>
      <c r="C94" s="77" t="str">
        <f>+$C$6</f>
        <v>REALITE 2019</v>
      </c>
      <c r="D94" s="77" t="str">
        <f>+$D$6</f>
        <v>REALITE 2020</v>
      </c>
      <c r="E94" s="77" t="str">
        <f>+$E$6</f>
        <v>REALITE 2021</v>
      </c>
      <c r="F94" s="77" t="str">
        <f>+$F$6</f>
        <v>REALITE 2022</v>
      </c>
      <c r="G94" s="77" t="str">
        <f>+$G$6</f>
        <v>REALITE 2023</v>
      </c>
      <c r="H94" s="77" t="str">
        <f>+$H$6</f>
        <v>REALITE 2024</v>
      </c>
      <c r="I94" s="77" t="str">
        <f>+$I$6</f>
        <v>REALITE 2025</v>
      </c>
      <c r="J94" s="77" t="s">
        <v>704</v>
      </c>
      <c r="K94" s="77" t="s">
        <v>704</v>
      </c>
      <c r="L94" s="77" t="s">
        <v>704</v>
      </c>
      <c r="M94" s="77" t="s">
        <v>704</v>
      </c>
    </row>
    <row r="95" spans="1:13" ht="15.75" x14ac:dyDescent="0.3">
      <c r="B95" s="609" t="s">
        <v>1088</v>
      </c>
      <c r="C95" s="610"/>
      <c r="D95" s="610"/>
      <c r="E95" s="610"/>
      <c r="F95" s="610"/>
      <c r="G95" s="610"/>
      <c r="H95" s="610"/>
      <c r="I95" s="611"/>
      <c r="J95" s="611"/>
      <c r="K95" s="611"/>
      <c r="L95" s="611"/>
      <c r="M95" s="611"/>
    </row>
    <row r="96" spans="1:13" x14ac:dyDescent="0.3">
      <c r="B96" s="623" t="s">
        <v>1089</v>
      </c>
      <c r="C96" s="598"/>
      <c r="D96" s="598"/>
      <c r="E96" s="598"/>
      <c r="F96" s="598"/>
      <c r="G96" s="598"/>
      <c r="H96" s="598"/>
      <c r="I96" s="613"/>
      <c r="J96" s="613"/>
      <c r="K96" s="613"/>
      <c r="L96" s="613"/>
      <c r="M96" s="613"/>
    </row>
    <row r="97" spans="2:13" ht="15.75" x14ac:dyDescent="0.3">
      <c r="B97" s="614" t="s">
        <v>1084</v>
      </c>
      <c r="C97" s="615">
        <f t="shared" ref="C97:I97" si="20">+SUM(C96:C96)</f>
        <v>0</v>
      </c>
      <c r="D97" s="615">
        <f t="shared" si="20"/>
        <v>0</v>
      </c>
      <c r="E97" s="615">
        <f t="shared" si="20"/>
        <v>0</v>
      </c>
      <c r="F97" s="615">
        <f t="shared" si="20"/>
        <v>0</v>
      </c>
      <c r="G97" s="615">
        <f t="shared" si="20"/>
        <v>0</v>
      </c>
      <c r="H97" s="615">
        <f t="shared" si="20"/>
        <v>0</v>
      </c>
      <c r="I97" s="616">
        <f t="shared" si="20"/>
        <v>0</v>
      </c>
      <c r="J97" s="616">
        <f t="shared" ref="J97:M97" si="21">+SUM(J96:J96)</f>
        <v>0</v>
      </c>
      <c r="K97" s="616">
        <f t="shared" si="21"/>
        <v>0</v>
      </c>
      <c r="L97" s="616">
        <f t="shared" si="21"/>
        <v>0</v>
      </c>
      <c r="M97" s="616">
        <f t="shared" si="21"/>
        <v>0</v>
      </c>
    </row>
    <row r="98" spans="2:13" x14ac:dyDescent="0.3">
      <c r="B98" s="623" t="s">
        <v>133</v>
      </c>
      <c r="C98" s="598"/>
      <c r="D98" s="598"/>
      <c r="E98" s="598"/>
      <c r="F98" s="598"/>
      <c r="G98" s="598"/>
      <c r="H98" s="598"/>
      <c r="I98" s="613"/>
      <c r="J98" s="613"/>
      <c r="K98" s="613"/>
      <c r="L98" s="613"/>
      <c r="M98" s="613"/>
    </row>
    <row r="99" spans="2:13" ht="15.75" x14ac:dyDescent="0.3">
      <c r="B99" s="614" t="s">
        <v>1086</v>
      </c>
      <c r="C99" s="615">
        <f t="shared" ref="C99:M99" si="22">+SUM(C98:C98)</f>
        <v>0</v>
      </c>
      <c r="D99" s="615">
        <f t="shared" si="22"/>
        <v>0</v>
      </c>
      <c r="E99" s="615">
        <f t="shared" si="22"/>
        <v>0</v>
      </c>
      <c r="F99" s="615">
        <f t="shared" si="22"/>
        <v>0</v>
      </c>
      <c r="G99" s="615">
        <f t="shared" si="22"/>
        <v>0</v>
      </c>
      <c r="H99" s="615">
        <f t="shared" si="22"/>
        <v>0</v>
      </c>
      <c r="I99" s="616">
        <f t="shared" si="22"/>
        <v>0</v>
      </c>
      <c r="J99" s="616">
        <f t="shared" si="22"/>
        <v>0</v>
      </c>
      <c r="K99" s="616">
        <f t="shared" si="22"/>
        <v>0</v>
      </c>
      <c r="L99" s="616">
        <f t="shared" si="22"/>
        <v>0</v>
      </c>
      <c r="M99" s="616">
        <f t="shared" si="22"/>
        <v>0</v>
      </c>
    </row>
    <row r="100" spans="2:13" x14ac:dyDescent="0.3">
      <c r="B100" s="623"/>
      <c r="I100" s="624"/>
      <c r="J100" s="624"/>
      <c r="K100" s="624"/>
      <c r="L100" s="624"/>
      <c r="M100" s="624"/>
    </row>
    <row r="101" spans="2:13" ht="16.5" thickBot="1" x14ac:dyDescent="0.35">
      <c r="B101" s="618"/>
      <c r="C101" s="625">
        <f>+IFERROR(C97/C99,0)</f>
        <v>0</v>
      </c>
      <c r="D101" s="625">
        <f t="shared" ref="D101:M101" si="23">+IFERROR(D97/D99,0)</f>
        <v>0</v>
      </c>
      <c r="E101" s="625">
        <f t="shared" si="23"/>
        <v>0</v>
      </c>
      <c r="F101" s="625">
        <f t="shared" si="23"/>
        <v>0</v>
      </c>
      <c r="G101" s="625">
        <f t="shared" si="23"/>
        <v>0</v>
      </c>
      <c r="H101" s="625">
        <f t="shared" si="23"/>
        <v>0</v>
      </c>
      <c r="I101" s="626">
        <f t="shared" si="23"/>
        <v>0</v>
      </c>
      <c r="J101" s="626">
        <f t="shared" si="23"/>
        <v>0</v>
      </c>
      <c r="K101" s="626">
        <f t="shared" si="23"/>
        <v>0</v>
      </c>
      <c r="L101" s="626">
        <f t="shared" si="23"/>
        <v>0</v>
      </c>
      <c r="M101" s="626">
        <f t="shared" si="23"/>
        <v>0</v>
      </c>
    </row>
    <row r="103" spans="2:13" ht="16.5" thickBot="1" x14ac:dyDescent="0.35">
      <c r="B103" s="608"/>
      <c r="C103" s="77" t="str">
        <f>+$C$6</f>
        <v>REALITE 2019</v>
      </c>
      <c r="D103" s="77" t="str">
        <f>+$D$6</f>
        <v>REALITE 2020</v>
      </c>
      <c r="E103" s="77" t="str">
        <f>+$E$6</f>
        <v>REALITE 2021</v>
      </c>
      <c r="F103" s="77" t="str">
        <f>+$F$6</f>
        <v>REALITE 2022</v>
      </c>
      <c r="G103" s="77" t="str">
        <f>+$G$6</f>
        <v>REALITE 2023</v>
      </c>
      <c r="H103" s="77" t="str">
        <f>+$H$6</f>
        <v>REALITE 2024</v>
      </c>
      <c r="I103" s="77" t="str">
        <f>+$I$6</f>
        <v>REALITE 2025</v>
      </c>
      <c r="J103" s="77" t="s">
        <v>704</v>
      </c>
      <c r="K103" s="77" t="s">
        <v>704</v>
      </c>
      <c r="L103" s="77" t="s">
        <v>704</v>
      </c>
      <c r="M103" s="77" t="s">
        <v>704</v>
      </c>
    </row>
    <row r="104" spans="2:13" ht="15.75" x14ac:dyDescent="0.3">
      <c r="B104" s="627" t="s">
        <v>1090</v>
      </c>
      <c r="C104" s="628"/>
      <c r="D104" s="628"/>
      <c r="E104" s="628"/>
      <c r="F104" s="628"/>
      <c r="G104" s="628"/>
      <c r="H104" s="628"/>
      <c r="I104" s="629"/>
      <c r="J104" s="629"/>
      <c r="K104" s="629"/>
      <c r="L104" s="629"/>
      <c r="M104" s="629"/>
    </row>
    <row r="105" spans="2:13" x14ac:dyDescent="0.3">
      <c r="B105" s="623" t="s">
        <v>1091</v>
      </c>
      <c r="C105" s="598"/>
      <c r="D105" s="598"/>
      <c r="E105" s="598"/>
      <c r="F105" s="598"/>
      <c r="G105" s="598"/>
      <c r="H105" s="598"/>
      <c r="I105" s="630"/>
      <c r="J105" s="630"/>
      <c r="K105" s="630"/>
      <c r="L105" s="630"/>
      <c r="M105" s="630"/>
    </row>
    <row r="106" spans="2:13" x14ac:dyDescent="0.3">
      <c r="B106" s="623" t="s">
        <v>1092</v>
      </c>
      <c r="C106" s="598"/>
      <c r="D106" s="598"/>
      <c r="E106" s="598"/>
      <c r="F106" s="598"/>
      <c r="G106" s="598"/>
      <c r="H106" s="598"/>
      <c r="I106" s="630"/>
      <c r="J106" s="630"/>
      <c r="K106" s="630"/>
      <c r="L106" s="630"/>
      <c r="M106" s="630"/>
    </row>
    <row r="107" spans="2:13" x14ac:dyDescent="0.3">
      <c r="B107" s="623" t="s">
        <v>1093</v>
      </c>
      <c r="C107" s="598"/>
      <c r="D107" s="598"/>
      <c r="E107" s="598"/>
      <c r="F107" s="598"/>
      <c r="G107" s="598"/>
      <c r="H107" s="598"/>
      <c r="I107" s="630"/>
      <c r="J107" s="630"/>
      <c r="K107" s="630"/>
      <c r="L107" s="630"/>
      <c r="M107" s="630"/>
    </row>
    <row r="108" spans="2:13" ht="15.75" x14ac:dyDescent="0.3">
      <c r="B108" s="631" t="s">
        <v>1084</v>
      </c>
      <c r="C108" s="615">
        <f t="shared" ref="C108:M108" si="24">+SUM(C105:C107)</f>
        <v>0</v>
      </c>
      <c r="D108" s="615">
        <f t="shared" si="24"/>
        <v>0</v>
      </c>
      <c r="E108" s="615">
        <f t="shared" si="24"/>
        <v>0</v>
      </c>
      <c r="F108" s="615">
        <f t="shared" si="24"/>
        <v>0</v>
      </c>
      <c r="G108" s="615">
        <f t="shared" si="24"/>
        <v>0</v>
      </c>
      <c r="H108" s="615">
        <f t="shared" si="24"/>
        <v>0</v>
      </c>
      <c r="I108" s="632">
        <f t="shared" si="24"/>
        <v>0</v>
      </c>
      <c r="J108" s="632">
        <f t="shared" si="24"/>
        <v>0</v>
      </c>
      <c r="K108" s="632">
        <f t="shared" si="24"/>
        <v>0</v>
      </c>
      <c r="L108" s="632">
        <f t="shared" si="24"/>
        <v>0</v>
      </c>
      <c r="M108" s="632">
        <f t="shared" si="24"/>
        <v>0</v>
      </c>
    </row>
    <row r="109" spans="2:13" x14ac:dyDescent="0.3">
      <c r="B109" s="623" t="s">
        <v>133</v>
      </c>
      <c r="C109" s="598"/>
      <c r="D109" s="598"/>
      <c r="E109" s="598"/>
      <c r="F109" s="598"/>
      <c r="G109" s="598"/>
      <c r="H109" s="598"/>
      <c r="I109" s="630"/>
      <c r="J109" s="630"/>
      <c r="K109" s="630"/>
      <c r="L109" s="630"/>
      <c r="M109" s="630"/>
    </row>
    <row r="110" spans="2:13" ht="15.75" x14ac:dyDescent="0.3">
      <c r="B110" s="631" t="s">
        <v>1086</v>
      </c>
      <c r="C110" s="615">
        <f t="shared" ref="C110:I110" si="25">+SUM(C109:C109)</f>
        <v>0</v>
      </c>
      <c r="D110" s="615">
        <f t="shared" si="25"/>
        <v>0</v>
      </c>
      <c r="E110" s="615">
        <f t="shared" si="25"/>
        <v>0</v>
      </c>
      <c r="F110" s="615">
        <f t="shared" si="25"/>
        <v>0</v>
      </c>
      <c r="G110" s="615">
        <f t="shared" si="25"/>
        <v>0</v>
      </c>
      <c r="H110" s="615">
        <f t="shared" si="25"/>
        <v>0</v>
      </c>
      <c r="I110" s="632">
        <f t="shared" si="25"/>
        <v>0</v>
      </c>
      <c r="J110" s="632">
        <f t="shared" ref="J110:M110" si="26">+SUM(J109:J109)</f>
        <v>0</v>
      </c>
      <c r="K110" s="632">
        <f t="shared" si="26"/>
        <v>0</v>
      </c>
      <c r="L110" s="632">
        <f t="shared" si="26"/>
        <v>0</v>
      </c>
      <c r="M110" s="632">
        <f t="shared" si="26"/>
        <v>0</v>
      </c>
    </row>
    <row r="111" spans="2:13" x14ac:dyDescent="0.3">
      <c r="B111" s="623"/>
      <c r="I111" s="624"/>
      <c r="J111" s="624"/>
      <c r="K111" s="624"/>
      <c r="L111" s="624"/>
      <c r="M111" s="624"/>
    </row>
    <row r="112" spans="2:13" ht="16.5" thickBot="1" x14ac:dyDescent="0.35">
      <c r="B112" s="633"/>
      <c r="C112" s="625">
        <f>+IFERROR(C108/C110,0)</f>
        <v>0</v>
      </c>
      <c r="D112" s="625">
        <f t="shared" ref="D112:M112" si="27">+IFERROR(D108/D110,0)</f>
        <v>0</v>
      </c>
      <c r="E112" s="625">
        <f t="shared" si="27"/>
        <v>0</v>
      </c>
      <c r="F112" s="625">
        <f t="shared" si="27"/>
        <v>0</v>
      </c>
      <c r="G112" s="625">
        <f t="shared" si="27"/>
        <v>0</v>
      </c>
      <c r="H112" s="625">
        <f t="shared" si="27"/>
        <v>0</v>
      </c>
      <c r="I112" s="626">
        <f t="shared" si="27"/>
        <v>0</v>
      </c>
      <c r="J112" s="626">
        <f t="shared" si="27"/>
        <v>0</v>
      </c>
      <c r="K112" s="626">
        <f t="shared" si="27"/>
        <v>0</v>
      </c>
      <c r="L112" s="626">
        <f t="shared" si="27"/>
        <v>0</v>
      </c>
      <c r="M112" s="626">
        <f t="shared" si="27"/>
        <v>0</v>
      </c>
    </row>
    <row r="114" spans="2:13" ht="16.5" thickBot="1" x14ac:dyDescent="0.35">
      <c r="B114" s="608"/>
      <c r="C114" s="77" t="str">
        <f>+$C$6</f>
        <v>REALITE 2019</v>
      </c>
      <c r="D114" s="77" t="str">
        <f>+$D$6</f>
        <v>REALITE 2020</v>
      </c>
      <c r="E114" s="77" t="str">
        <f>+$E$6</f>
        <v>REALITE 2021</v>
      </c>
      <c r="F114" s="77" t="str">
        <f>+$F$6</f>
        <v>REALITE 2022</v>
      </c>
      <c r="G114" s="77" t="str">
        <f>+$G$6</f>
        <v>REALITE 2023</v>
      </c>
      <c r="H114" s="77" t="str">
        <f>+$H$6</f>
        <v>REALITE 2024</v>
      </c>
      <c r="I114" s="77" t="str">
        <f>+$I$6</f>
        <v>REALITE 2025</v>
      </c>
      <c r="J114" s="77" t="s">
        <v>704</v>
      </c>
      <c r="K114" s="77" t="s">
        <v>704</v>
      </c>
      <c r="L114" s="77" t="s">
        <v>704</v>
      </c>
      <c r="M114" s="77" t="s">
        <v>704</v>
      </c>
    </row>
    <row r="115" spans="2:13" ht="15.75" x14ac:dyDescent="0.3">
      <c r="B115" s="609" t="s">
        <v>1094</v>
      </c>
      <c r="C115" s="610"/>
      <c r="D115" s="610"/>
      <c r="E115" s="610"/>
      <c r="F115" s="610"/>
      <c r="G115" s="610"/>
      <c r="H115" s="610"/>
      <c r="I115" s="611"/>
      <c r="J115" s="611"/>
      <c r="K115" s="611"/>
      <c r="L115" s="611"/>
      <c r="M115" s="611"/>
    </row>
    <row r="116" spans="2:13" x14ac:dyDescent="0.3">
      <c r="B116" s="623" t="s">
        <v>1033</v>
      </c>
      <c r="C116" s="598"/>
      <c r="D116" s="598"/>
      <c r="E116" s="598"/>
      <c r="F116" s="598"/>
      <c r="G116" s="598"/>
      <c r="H116" s="598"/>
      <c r="I116" s="613"/>
      <c r="J116" s="613"/>
      <c r="K116" s="613"/>
      <c r="L116" s="613"/>
      <c r="M116" s="613"/>
    </row>
    <row r="117" spans="2:13" ht="15.75" x14ac:dyDescent="0.3">
      <c r="B117" s="614" t="s">
        <v>1084</v>
      </c>
      <c r="C117" s="615">
        <f t="shared" ref="C117:I117" si="28">+SUM(C116:C116)</f>
        <v>0</v>
      </c>
      <c r="D117" s="615">
        <f t="shared" si="28"/>
        <v>0</v>
      </c>
      <c r="E117" s="615">
        <f t="shared" si="28"/>
        <v>0</v>
      </c>
      <c r="F117" s="615">
        <f t="shared" si="28"/>
        <v>0</v>
      </c>
      <c r="G117" s="615">
        <f t="shared" si="28"/>
        <v>0</v>
      </c>
      <c r="H117" s="615">
        <f t="shared" si="28"/>
        <v>0</v>
      </c>
      <c r="I117" s="616">
        <f t="shared" si="28"/>
        <v>0</v>
      </c>
      <c r="J117" s="616">
        <f t="shared" ref="J117:M117" si="29">+SUM(J116:J116)</f>
        <v>0</v>
      </c>
      <c r="K117" s="616">
        <f t="shared" si="29"/>
        <v>0</v>
      </c>
      <c r="L117" s="616">
        <f t="shared" si="29"/>
        <v>0</v>
      </c>
      <c r="M117" s="616">
        <f t="shared" si="29"/>
        <v>0</v>
      </c>
    </row>
    <row r="118" spans="2:13" x14ac:dyDescent="0.3">
      <c r="B118" s="623" t="s">
        <v>1089</v>
      </c>
      <c r="C118" s="598"/>
      <c r="D118" s="598"/>
      <c r="E118" s="598"/>
      <c r="F118" s="598"/>
      <c r="G118" s="598"/>
      <c r="H118" s="598"/>
      <c r="I118" s="613"/>
      <c r="J118" s="613"/>
      <c r="K118" s="613"/>
      <c r="L118" s="613"/>
      <c r="M118" s="613"/>
    </row>
    <row r="119" spans="2:13" ht="15.75" x14ac:dyDescent="0.3">
      <c r="B119" s="614" t="s">
        <v>1086</v>
      </c>
      <c r="C119" s="615">
        <f t="shared" ref="C119:M119" si="30">+SUM(C118:C118)</f>
        <v>0</v>
      </c>
      <c r="D119" s="615">
        <f t="shared" si="30"/>
        <v>0</v>
      </c>
      <c r="E119" s="615">
        <f t="shared" si="30"/>
        <v>0</v>
      </c>
      <c r="F119" s="615">
        <f t="shared" si="30"/>
        <v>0</v>
      </c>
      <c r="G119" s="615">
        <f t="shared" si="30"/>
        <v>0</v>
      </c>
      <c r="H119" s="615">
        <f t="shared" si="30"/>
        <v>0</v>
      </c>
      <c r="I119" s="616">
        <f t="shared" si="30"/>
        <v>0</v>
      </c>
      <c r="J119" s="616">
        <f t="shared" si="30"/>
        <v>0</v>
      </c>
      <c r="K119" s="616">
        <f t="shared" si="30"/>
        <v>0</v>
      </c>
      <c r="L119" s="616">
        <f t="shared" si="30"/>
        <v>0</v>
      </c>
      <c r="M119" s="616">
        <f t="shared" si="30"/>
        <v>0</v>
      </c>
    </row>
    <row r="120" spans="2:13" x14ac:dyDescent="0.3">
      <c r="B120" s="623"/>
      <c r="I120" s="624"/>
      <c r="J120" s="624"/>
      <c r="K120" s="624"/>
      <c r="L120" s="624"/>
      <c r="M120" s="624"/>
    </row>
    <row r="121" spans="2:13" ht="16.5" thickBot="1" x14ac:dyDescent="0.35">
      <c r="B121" s="618"/>
      <c r="C121" s="625">
        <f>+IFERROR(C117/C119,0)</f>
        <v>0</v>
      </c>
      <c r="D121" s="625">
        <f t="shared" ref="D121:H121" si="31">+IFERROR(D117/D119,0)</f>
        <v>0</v>
      </c>
      <c r="E121" s="625">
        <f t="shared" si="31"/>
        <v>0</v>
      </c>
      <c r="F121" s="625">
        <f t="shared" si="31"/>
        <v>0</v>
      </c>
      <c r="G121" s="625">
        <f t="shared" si="31"/>
        <v>0</v>
      </c>
      <c r="H121" s="625">
        <f t="shared" si="31"/>
        <v>0</v>
      </c>
      <c r="I121" s="626">
        <f>+IFERROR(I117/I119,0)</f>
        <v>0</v>
      </c>
      <c r="J121" s="626">
        <f>+IFERROR(J117/J119,0)</f>
        <v>0</v>
      </c>
      <c r="K121" s="626">
        <f>+IFERROR(K117/K119,0)</f>
        <v>0</v>
      </c>
      <c r="L121" s="626">
        <f>+IFERROR(L117/L119,0)</f>
        <v>0</v>
      </c>
      <c r="M121" s="626">
        <f>+IFERROR(M117/M119,0)</f>
        <v>0</v>
      </c>
    </row>
    <row r="123" spans="2:13" ht="16.5" thickBot="1" x14ac:dyDescent="0.35">
      <c r="B123" s="608"/>
      <c r="C123" s="77" t="str">
        <f>+$C$6</f>
        <v>REALITE 2019</v>
      </c>
      <c r="D123" s="77" t="str">
        <f>+$D$6</f>
        <v>REALITE 2020</v>
      </c>
      <c r="E123" s="77" t="str">
        <f>+$E$6</f>
        <v>REALITE 2021</v>
      </c>
      <c r="F123" s="77" t="str">
        <f>+$F$6</f>
        <v>REALITE 2022</v>
      </c>
      <c r="G123" s="77" t="str">
        <f>+$G$6</f>
        <v>REALITE 2023</v>
      </c>
      <c r="H123" s="77" t="str">
        <f>+$H$6</f>
        <v>REALITE 2024</v>
      </c>
      <c r="I123" s="77" t="str">
        <f>+$I$6</f>
        <v>REALITE 2025</v>
      </c>
      <c r="J123" s="77" t="s">
        <v>704</v>
      </c>
      <c r="K123" s="77" t="s">
        <v>704</v>
      </c>
      <c r="L123" s="77" t="s">
        <v>704</v>
      </c>
      <c r="M123" s="77" t="s">
        <v>704</v>
      </c>
    </row>
    <row r="124" spans="2:13" ht="15.75" x14ac:dyDescent="0.3">
      <c r="B124" s="609" t="s">
        <v>1095</v>
      </c>
      <c r="C124" s="610"/>
      <c r="D124" s="610"/>
      <c r="E124" s="610"/>
      <c r="F124" s="610"/>
      <c r="G124" s="610"/>
      <c r="H124" s="610"/>
      <c r="I124" s="611"/>
      <c r="J124" s="611"/>
      <c r="K124" s="611"/>
      <c r="L124" s="611"/>
      <c r="M124" s="611"/>
    </row>
    <row r="125" spans="2:13" x14ac:dyDescent="0.3">
      <c r="B125" s="634" t="s">
        <v>1033</v>
      </c>
      <c r="C125" s="598"/>
      <c r="D125" s="598"/>
      <c r="E125" s="598"/>
      <c r="F125" s="598"/>
      <c r="G125" s="598"/>
      <c r="H125" s="598"/>
      <c r="I125" s="613"/>
      <c r="J125" s="613"/>
      <c r="K125" s="613"/>
      <c r="L125" s="613"/>
      <c r="M125" s="613"/>
    </row>
    <row r="126" spans="2:13" x14ac:dyDescent="0.3">
      <c r="B126" s="634" t="s">
        <v>1096</v>
      </c>
      <c r="C126" s="598"/>
      <c r="D126" s="598"/>
      <c r="E126" s="598"/>
      <c r="F126" s="598"/>
      <c r="G126" s="598"/>
      <c r="H126" s="598"/>
      <c r="I126" s="613"/>
      <c r="J126" s="613"/>
      <c r="K126" s="613"/>
      <c r="L126" s="613"/>
      <c r="M126" s="613"/>
    </row>
    <row r="127" spans="2:13" x14ac:dyDescent="0.3">
      <c r="B127" s="634" t="s">
        <v>1097</v>
      </c>
      <c r="C127" s="598"/>
      <c r="D127" s="598"/>
      <c r="E127" s="598"/>
      <c r="F127" s="598"/>
      <c r="G127" s="598"/>
      <c r="H127" s="598"/>
      <c r="I127" s="613"/>
      <c r="J127" s="613"/>
      <c r="K127" s="613"/>
      <c r="L127" s="613"/>
      <c r="M127" s="613"/>
    </row>
    <row r="128" spans="2:13" x14ac:dyDescent="0.3">
      <c r="B128" s="634" t="s">
        <v>1098</v>
      </c>
      <c r="C128" s="598"/>
      <c r="D128" s="598"/>
      <c r="E128" s="598"/>
      <c r="F128" s="598"/>
      <c r="G128" s="598"/>
      <c r="H128" s="598"/>
      <c r="I128" s="613"/>
      <c r="J128" s="613"/>
      <c r="K128" s="613"/>
      <c r="L128" s="613"/>
      <c r="M128" s="613"/>
    </row>
    <row r="129" spans="2:13" x14ac:dyDescent="0.3">
      <c r="B129" s="634" t="s">
        <v>1099</v>
      </c>
      <c r="C129" s="598"/>
      <c r="D129" s="598"/>
      <c r="E129" s="598"/>
      <c r="F129" s="598"/>
      <c r="G129" s="598"/>
      <c r="H129" s="598"/>
      <c r="I129" s="613"/>
      <c r="J129" s="613"/>
      <c r="K129" s="613"/>
      <c r="L129" s="613"/>
      <c r="M129" s="613"/>
    </row>
    <row r="130" spans="2:13" x14ac:dyDescent="0.3">
      <c r="B130" s="634" t="s">
        <v>1100</v>
      </c>
      <c r="C130" s="598"/>
      <c r="D130" s="598"/>
      <c r="E130" s="598"/>
      <c r="F130" s="598"/>
      <c r="G130" s="598"/>
      <c r="H130" s="598"/>
      <c r="I130" s="613"/>
      <c r="J130" s="613"/>
      <c r="K130" s="613"/>
      <c r="L130" s="613"/>
      <c r="M130" s="613"/>
    </row>
    <row r="131" spans="2:13" x14ac:dyDescent="0.3">
      <c r="B131" s="634" t="s">
        <v>1101</v>
      </c>
      <c r="C131" s="598"/>
      <c r="D131" s="598"/>
      <c r="E131" s="598"/>
      <c r="F131" s="598"/>
      <c r="G131" s="598"/>
      <c r="H131" s="598"/>
      <c r="I131" s="613"/>
      <c r="J131" s="613"/>
      <c r="K131" s="613"/>
      <c r="L131" s="613"/>
      <c r="M131" s="613"/>
    </row>
    <row r="132" spans="2:13" x14ac:dyDescent="0.3">
      <c r="B132" s="634" t="s">
        <v>1059</v>
      </c>
      <c r="C132" s="598"/>
      <c r="D132" s="598"/>
      <c r="E132" s="598"/>
      <c r="F132" s="598"/>
      <c r="G132" s="598"/>
      <c r="H132" s="598"/>
      <c r="I132" s="613"/>
      <c r="J132" s="613"/>
      <c r="K132" s="613"/>
      <c r="L132" s="613"/>
      <c r="M132" s="613"/>
    </row>
    <row r="133" spans="2:13" ht="15.75" x14ac:dyDescent="0.3">
      <c r="B133" s="614" t="s">
        <v>1084</v>
      </c>
      <c r="C133" s="615">
        <f>+SUM(C125:C132)</f>
        <v>0</v>
      </c>
      <c r="D133" s="615">
        <f t="shared" ref="D133:I133" si="32">+SUM(D125:D132)</f>
        <v>0</v>
      </c>
      <c r="E133" s="615">
        <f t="shared" si="32"/>
        <v>0</v>
      </c>
      <c r="F133" s="615">
        <f t="shared" si="32"/>
        <v>0</v>
      </c>
      <c r="G133" s="615">
        <f t="shared" si="32"/>
        <v>0</v>
      </c>
      <c r="H133" s="615">
        <f t="shared" si="32"/>
        <v>0</v>
      </c>
      <c r="I133" s="616">
        <f t="shared" si="32"/>
        <v>0</v>
      </c>
      <c r="J133" s="616">
        <f t="shared" ref="J133:M133" si="33">+SUM(J125:J132)</f>
        <v>0</v>
      </c>
      <c r="K133" s="616">
        <f t="shared" si="33"/>
        <v>0</v>
      </c>
      <c r="L133" s="616">
        <f t="shared" si="33"/>
        <v>0</v>
      </c>
      <c r="M133" s="616">
        <f t="shared" si="33"/>
        <v>0</v>
      </c>
    </row>
    <row r="134" spans="2:13" x14ac:dyDescent="0.3">
      <c r="B134" s="623" t="s">
        <v>101</v>
      </c>
      <c r="C134" s="598"/>
      <c r="D134" s="598"/>
      <c r="E134" s="598"/>
      <c r="F134" s="598"/>
      <c r="G134" s="598"/>
      <c r="H134" s="598"/>
      <c r="I134" s="613"/>
      <c r="J134" s="613"/>
      <c r="K134" s="613"/>
      <c r="L134" s="613"/>
      <c r="M134" s="613"/>
    </row>
    <row r="135" spans="2:13" ht="15.75" x14ac:dyDescent="0.3">
      <c r="B135" s="614" t="s">
        <v>1086</v>
      </c>
      <c r="C135" s="615">
        <f t="shared" ref="C135:M135" si="34">+SUM(C134:C134)</f>
        <v>0</v>
      </c>
      <c r="D135" s="615">
        <f t="shared" si="34"/>
        <v>0</v>
      </c>
      <c r="E135" s="615">
        <f t="shared" si="34"/>
        <v>0</v>
      </c>
      <c r="F135" s="615">
        <f t="shared" si="34"/>
        <v>0</v>
      </c>
      <c r="G135" s="615">
        <f t="shared" si="34"/>
        <v>0</v>
      </c>
      <c r="H135" s="615">
        <f t="shared" si="34"/>
        <v>0</v>
      </c>
      <c r="I135" s="616">
        <f t="shared" si="34"/>
        <v>0</v>
      </c>
      <c r="J135" s="616">
        <f t="shared" si="34"/>
        <v>0</v>
      </c>
      <c r="K135" s="616">
        <f t="shared" si="34"/>
        <v>0</v>
      </c>
      <c r="L135" s="616">
        <f t="shared" si="34"/>
        <v>0</v>
      </c>
      <c r="M135" s="616">
        <f t="shared" si="34"/>
        <v>0</v>
      </c>
    </row>
    <row r="136" spans="2:13" x14ac:dyDescent="0.3">
      <c r="B136" s="623"/>
      <c r="I136" s="624"/>
      <c r="J136" s="624"/>
      <c r="K136" s="624"/>
      <c r="L136" s="624"/>
      <c r="M136" s="624"/>
    </row>
    <row r="137" spans="2:13" ht="16.5" thickBot="1" x14ac:dyDescent="0.35">
      <c r="B137" s="618"/>
      <c r="C137" s="625">
        <f>+IFERROR(C133/C135,0)</f>
        <v>0</v>
      </c>
      <c r="D137" s="625">
        <f t="shared" ref="D137:M137" si="35">+IFERROR(D133/D135,0)</f>
        <v>0</v>
      </c>
      <c r="E137" s="625">
        <f t="shared" si="35"/>
        <v>0</v>
      </c>
      <c r="F137" s="625">
        <f t="shared" si="35"/>
        <v>0</v>
      </c>
      <c r="G137" s="625">
        <f t="shared" si="35"/>
        <v>0</v>
      </c>
      <c r="H137" s="625">
        <f t="shared" si="35"/>
        <v>0</v>
      </c>
      <c r="I137" s="626">
        <f t="shared" si="35"/>
        <v>0</v>
      </c>
      <c r="J137" s="626">
        <f t="shared" si="35"/>
        <v>0</v>
      </c>
      <c r="K137" s="626">
        <f t="shared" si="35"/>
        <v>0</v>
      </c>
      <c r="L137" s="626">
        <f t="shared" si="35"/>
        <v>0</v>
      </c>
      <c r="M137" s="626">
        <f t="shared" si="35"/>
        <v>0</v>
      </c>
    </row>
    <row r="139" spans="2:13" ht="16.5" thickBot="1" x14ac:dyDescent="0.35">
      <c r="B139" s="608"/>
      <c r="C139" s="77" t="str">
        <f>+$C$6</f>
        <v>REALITE 2019</v>
      </c>
      <c r="D139" s="77" t="str">
        <f>+$D$6</f>
        <v>REALITE 2020</v>
      </c>
      <c r="E139" s="77" t="str">
        <f>+$E$6</f>
        <v>REALITE 2021</v>
      </c>
      <c r="F139" s="77" t="str">
        <f>+$F$6</f>
        <v>REALITE 2022</v>
      </c>
      <c r="G139" s="77" t="str">
        <f>+$G$6</f>
        <v>REALITE 2023</v>
      </c>
      <c r="H139" s="77" t="str">
        <f>+$H$6</f>
        <v>REALITE 2024</v>
      </c>
      <c r="I139" s="77" t="str">
        <f>+$I$6</f>
        <v>REALITE 2025</v>
      </c>
      <c r="J139" s="77" t="s">
        <v>704</v>
      </c>
      <c r="K139" s="77" t="s">
        <v>704</v>
      </c>
      <c r="L139" s="77" t="s">
        <v>704</v>
      </c>
      <c r="M139" s="77" t="s">
        <v>704</v>
      </c>
    </row>
    <row r="140" spans="2:13" ht="15.75" x14ac:dyDescent="0.3">
      <c r="B140" s="609" t="s">
        <v>1102</v>
      </c>
      <c r="C140" s="610"/>
      <c r="D140" s="610"/>
      <c r="E140" s="610"/>
      <c r="F140" s="610"/>
      <c r="G140" s="610"/>
      <c r="H140" s="610"/>
      <c r="I140" s="611"/>
      <c r="J140" s="611"/>
      <c r="K140" s="611"/>
      <c r="L140" s="611"/>
      <c r="M140" s="611"/>
    </row>
    <row r="141" spans="2:13" x14ac:dyDescent="0.3">
      <c r="B141" s="634" t="s">
        <v>1033</v>
      </c>
      <c r="C141" s="598"/>
      <c r="D141" s="598"/>
      <c r="E141" s="598"/>
      <c r="F141" s="598"/>
      <c r="G141" s="598"/>
      <c r="H141" s="598"/>
      <c r="I141" s="613"/>
      <c r="J141" s="613"/>
      <c r="K141" s="613"/>
      <c r="L141" s="613"/>
      <c r="M141" s="613"/>
    </row>
    <row r="142" spans="2:13" x14ac:dyDescent="0.3">
      <c r="B142" s="634" t="s">
        <v>1096</v>
      </c>
      <c r="C142" s="598"/>
      <c r="D142" s="598"/>
      <c r="E142" s="598"/>
      <c r="F142" s="598"/>
      <c r="G142" s="598"/>
      <c r="H142" s="598"/>
      <c r="I142" s="613"/>
      <c r="J142" s="613"/>
      <c r="K142" s="613"/>
      <c r="L142" s="613"/>
      <c r="M142" s="613"/>
    </row>
    <row r="143" spans="2:13" x14ac:dyDescent="0.3">
      <c r="B143" s="634" t="s">
        <v>1100</v>
      </c>
      <c r="C143" s="598"/>
      <c r="D143" s="598"/>
      <c r="E143" s="598"/>
      <c r="F143" s="598"/>
      <c r="G143" s="598"/>
      <c r="H143" s="598"/>
      <c r="I143" s="613"/>
      <c r="J143" s="613"/>
      <c r="K143" s="613"/>
      <c r="L143" s="613"/>
      <c r="M143" s="613"/>
    </row>
    <row r="144" spans="2:13" ht="15.75" x14ac:dyDescent="0.3">
      <c r="B144" s="614" t="s">
        <v>1084</v>
      </c>
      <c r="C144" s="615">
        <f t="shared" ref="C144:I144" si="36">+SUM(C141:C143)</f>
        <v>0</v>
      </c>
      <c r="D144" s="615">
        <f t="shared" si="36"/>
        <v>0</v>
      </c>
      <c r="E144" s="615">
        <f t="shared" si="36"/>
        <v>0</v>
      </c>
      <c r="F144" s="615">
        <f t="shared" si="36"/>
        <v>0</v>
      </c>
      <c r="G144" s="615">
        <f t="shared" si="36"/>
        <v>0</v>
      </c>
      <c r="H144" s="615">
        <f t="shared" si="36"/>
        <v>0</v>
      </c>
      <c r="I144" s="616">
        <f t="shared" si="36"/>
        <v>0</v>
      </c>
      <c r="J144" s="616">
        <f t="shared" ref="J144:M144" si="37">+SUM(J141:J143)</f>
        <v>0</v>
      </c>
      <c r="K144" s="616">
        <f t="shared" si="37"/>
        <v>0</v>
      </c>
      <c r="L144" s="616">
        <f t="shared" si="37"/>
        <v>0</v>
      </c>
      <c r="M144" s="616">
        <f t="shared" si="37"/>
        <v>0</v>
      </c>
    </row>
    <row r="145" spans="1:13" x14ac:dyDescent="0.3">
      <c r="B145" s="623" t="s">
        <v>101</v>
      </c>
      <c r="C145" s="598"/>
      <c r="D145" s="598"/>
      <c r="E145" s="598"/>
      <c r="F145" s="598"/>
      <c r="G145" s="598"/>
      <c r="H145" s="598"/>
      <c r="I145" s="613"/>
      <c r="J145" s="613"/>
      <c r="K145" s="613"/>
      <c r="L145" s="613"/>
      <c r="M145" s="613"/>
    </row>
    <row r="146" spans="1:13" ht="15.75" x14ac:dyDescent="0.3">
      <c r="B146" s="614" t="s">
        <v>1086</v>
      </c>
      <c r="C146" s="615">
        <f t="shared" ref="C146:M146" si="38">+SUM(C145:C145)</f>
        <v>0</v>
      </c>
      <c r="D146" s="615">
        <f t="shared" si="38"/>
        <v>0</v>
      </c>
      <c r="E146" s="615">
        <f t="shared" si="38"/>
        <v>0</v>
      </c>
      <c r="F146" s="615">
        <f t="shared" si="38"/>
        <v>0</v>
      </c>
      <c r="G146" s="615">
        <f t="shared" si="38"/>
        <v>0</v>
      </c>
      <c r="H146" s="615">
        <f t="shared" si="38"/>
        <v>0</v>
      </c>
      <c r="I146" s="616">
        <f t="shared" si="38"/>
        <v>0</v>
      </c>
      <c r="J146" s="616">
        <f t="shared" si="38"/>
        <v>0</v>
      </c>
      <c r="K146" s="616">
        <f t="shared" si="38"/>
        <v>0</v>
      </c>
      <c r="L146" s="616">
        <f t="shared" si="38"/>
        <v>0</v>
      </c>
      <c r="M146" s="616">
        <f t="shared" si="38"/>
        <v>0</v>
      </c>
    </row>
    <row r="147" spans="1:13" x14ac:dyDescent="0.3">
      <c r="B147" s="623"/>
      <c r="I147" s="624"/>
      <c r="J147" s="624"/>
      <c r="K147" s="624"/>
      <c r="L147" s="624"/>
      <c r="M147" s="624"/>
    </row>
    <row r="148" spans="1:13" ht="16.5" thickBot="1" x14ac:dyDescent="0.35">
      <c r="B148" s="618"/>
      <c r="C148" s="625">
        <f>+IFERROR(C144/C146,0)</f>
        <v>0</v>
      </c>
      <c r="D148" s="625">
        <f t="shared" ref="D148:M148" si="39">+IFERROR(D144/D146,0)</f>
        <v>0</v>
      </c>
      <c r="E148" s="625">
        <f t="shared" si="39"/>
        <v>0</v>
      </c>
      <c r="F148" s="625">
        <f t="shared" si="39"/>
        <v>0</v>
      </c>
      <c r="G148" s="625">
        <f t="shared" si="39"/>
        <v>0</v>
      </c>
      <c r="H148" s="625">
        <f t="shared" si="39"/>
        <v>0</v>
      </c>
      <c r="I148" s="626">
        <f t="shared" si="39"/>
        <v>0</v>
      </c>
      <c r="J148" s="626">
        <f t="shared" si="39"/>
        <v>0</v>
      </c>
      <c r="K148" s="626">
        <f t="shared" si="39"/>
        <v>0</v>
      </c>
      <c r="L148" s="626">
        <f t="shared" si="39"/>
        <v>0</v>
      </c>
      <c r="M148" s="626">
        <f t="shared" si="39"/>
        <v>0</v>
      </c>
    </row>
    <row r="150" spans="1:13" x14ac:dyDescent="0.3">
      <c r="A150" s="635"/>
      <c r="B150" s="635" t="s">
        <v>1103</v>
      </c>
      <c r="C150" s="598"/>
      <c r="D150" s="598"/>
      <c r="E150" s="598"/>
      <c r="F150" s="598"/>
      <c r="G150" s="598"/>
      <c r="H150" s="598"/>
      <c r="I150" s="598"/>
      <c r="J150" s="598"/>
      <c r="K150" s="598"/>
      <c r="L150" s="598"/>
      <c r="M150" s="598"/>
    </row>
    <row r="151" spans="1:13" x14ac:dyDescent="0.3">
      <c r="A151" s="635"/>
      <c r="B151" s="635" t="s">
        <v>1104</v>
      </c>
      <c r="C151" s="598"/>
      <c r="D151" s="598"/>
      <c r="E151" s="598"/>
      <c r="F151" s="598"/>
      <c r="G151" s="598"/>
      <c r="H151" s="598"/>
      <c r="I151" s="598"/>
      <c r="J151" s="598"/>
      <c r="K151" s="598"/>
      <c r="L151" s="598"/>
      <c r="M151" s="598"/>
    </row>
    <row r="152" spans="1:13" x14ac:dyDescent="0.3">
      <c r="A152" s="635"/>
      <c r="B152" s="635" t="s">
        <v>1105</v>
      </c>
      <c r="C152" s="598"/>
      <c r="D152" s="598"/>
      <c r="E152" s="598"/>
      <c r="F152" s="598"/>
      <c r="G152" s="598"/>
      <c r="H152" s="598"/>
      <c r="I152" s="598"/>
      <c r="J152" s="598"/>
      <c r="K152" s="598"/>
      <c r="L152" s="598"/>
      <c r="M152" s="598"/>
    </row>
    <row r="153" spans="1:13" x14ac:dyDescent="0.3">
      <c r="A153" s="635"/>
      <c r="B153" s="635" t="s">
        <v>1106</v>
      </c>
      <c r="C153" s="598"/>
      <c r="D153" s="598"/>
      <c r="E153" s="598"/>
      <c r="F153" s="598"/>
      <c r="G153" s="598"/>
      <c r="H153" s="598"/>
      <c r="I153" s="598"/>
      <c r="J153" s="598"/>
      <c r="K153" s="598"/>
      <c r="L153" s="598"/>
      <c r="M153" s="598"/>
    </row>
    <row r="154" spans="1:13" ht="14.25" thickBot="1" x14ac:dyDescent="0.35">
      <c r="A154" s="635"/>
      <c r="B154" s="635"/>
      <c r="C154" s="636"/>
      <c r="D154" s="636"/>
      <c r="E154" s="636"/>
      <c r="F154" s="636"/>
      <c r="G154" s="636"/>
      <c r="H154" s="636"/>
      <c r="I154" s="636"/>
      <c r="J154" s="636"/>
      <c r="K154" s="636"/>
      <c r="L154" s="636"/>
      <c r="M154" s="636"/>
    </row>
    <row r="155" spans="1:13" ht="14.25" thickBot="1" x14ac:dyDescent="0.35">
      <c r="A155" s="635"/>
      <c r="B155" s="637" t="s">
        <v>1107</v>
      </c>
      <c r="C155" s="638">
        <f>+IFERROR(((C150/C152)/(C151/C153)),0)</f>
        <v>0</v>
      </c>
      <c r="D155" s="638">
        <f t="shared" ref="D155:M155" si="40">+IFERROR(((D150/D152)/(D151/D153)),0)</f>
        <v>0</v>
      </c>
      <c r="E155" s="638">
        <f t="shared" si="40"/>
        <v>0</v>
      </c>
      <c r="F155" s="638">
        <f t="shared" si="40"/>
        <v>0</v>
      </c>
      <c r="G155" s="638">
        <f t="shared" si="40"/>
        <v>0</v>
      </c>
      <c r="H155" s="638">
        <f t="shared" si="40"/>
        <v>0</v>
      </c>
      <c r="I155" s="639">
        <f t="shared" si="40"/>
        <v>0</v>
      </c>
      <c r="J155" s="639">
        <f t="shared" si="40"/>
        <v>0</v>
      </c>
      <c r="K155" s="639">
        <f t="shared" si="40"/>
        <v>0</v>
      </c>
      <c r="L155" s="639">
        <f t="shared" si="40"/>
        <v>0</v>
      </c>
      <c r="M155" s="639">
        <f t="shared" si="40"/>
        <v>0</v>
      </c>
    </row>
    <row r="156" spans="1:13" x14ac:dyDescent="0.3">
      <c r="A156" s="635"/>
      <c r="B156" s="635" t="s">
        <v>1108</v>
      </c>
      <c r="C156" s="640">
        <f t="shared" ref="C156:M156" si="41">+IFERROR(C150/C151,0)</f>
        <v>0</v>
      </c>
      <c r="D156" s="640">
        <f t="shared" si="41"/>
        <v>0</v>
      </c>
      <c r="E156" s="640">
        <f t="shared" si="41"/>
        <v>0</v>
      </c>
      <c r="F156" s="640">
        <f t="shared" si="41"/>
        <v>0</v>
      </c>
      <c r="G156" s="640">
        <f t="shared" si="41"/>
        <v>0</v>
      </c>
      <c r="H156" s="640">
        <f t="shared" si="41"/>
        <v>0</v>
      </c>
      <c r="I156" s="640">
        <f t="shared" si="41"/>
        <v>0</v>
      </c>
      <c r="J156" s="640">
        <f t="shared" si="41"/>
        <v>0</v>
      </c>
      <c r="K156" s="640">
        <f t="shared" si="41"/>
        <v>0</v>
      </c>
      <c r="L156" s="640">
        <f t="shared" si="41"/>
        <v>0</v>
      </c>
      <c r="M156" s="640">
        <f t="shared" si="41"/>
        <v>0</v>
      </c>
    </row>
    <row r="157" spans="1:13" x14ac:dyDescent="0.3">
      <c r="A157" s="635"/>
      <c r="B157" s="635" t="s">
        <v>1109</v>
      </c>
      <c r="C157" s="640">
        <f t="shared" ref="C157:M157" si="42">+IFERROR(C152/C153,0)</f>
        <v>0</v>
      </c>
      <c r="D157" s="640">
        <f t="shared" si="42"/>
        <v>0</v>
      </c>
      <c r="E157" s="640">
        <f t="shared" si="42"/>
        <v>0</v>
      </c>
      <c r="F157" s="640">
        <f t="shared" si="42"/>
        <v>0</v>
      </c>
      <c r="G157" s="640">
        <f t="shared" si="42"/>
        <v>0</v>
      </c>
      <c r="H157" s="640">
        <f t="shared" si="42"/>
        <v>0</v>
      </c>
      <c r="I157" s="640">
        <f t="shared" si="42"/>
        <v>0</v>
      </c>
      <c r="J157" s="640">
        <f t="shared" si="42"/>
        <v>0</v>
      </c>
      <c r="K157" s="640">
        <f t="shared" si="42"/>
        <v>0</v>
      </c>
      <c r="L157" s="640">
        <f t="shared" si="42"/>
        <v>0</v>
      </c>
      <c r="M157" s="640">
        <f t="shared" si="42"/>
        <v>0</v>
      </c>
    </row>
    <row r="158" spans="1:13" x14ac:dyDescent="0.3">
      <c r="A158" s="635"/>
      <c r="B158" s="635"/>
      <c r="C158" s="635"/>
      <c r="D158" s="635"/>
      <c r="E158" s="635"/>
      <c r="F158" s="635"/>
      <c r="G158" s="635"/>
      <c r="H158" s="635"/>
      <c r="I158" s="635"/>
      <c r="J158" s="635"/>
      <c r="K158" s="635"/>
      <c r="L158" s="635"/>
      <c r="M158" s="635"/>
    </row>
    <row r="160" spans="1:13" ht="16.5" thickBot="1" x14ac:dyDescent="0.35">
      <c r="B160" s="608"/>
      <c r="C160" s="77" t="str">
        <f>+$C$6</f>
        <v>REALITE 2019</v>
      </c>
      <c r="D160" s="77" t="str">
        <f>+$D$6</f>
        <v>REALITE 2020</v>
      </c>
      <c r="E160" s="77" t="str">
        <f>+$E$6</f>
        <v>REALITE 2021</v>
      </c>
      <c r="F160" s="77" t="str">
        <f>+$F$6</f>
        <v>REALITE 2022</v>
      </c>
      <c r="G160" s="77" t="str">
        <f>+$G$6</f>
        <v>REALITE 2023</v>
      </c>
      <c r="H160" s="77" t="str">
        <f>+$H$6</f>
        <v>REALITE 2024</v>
      </c>
      <c r="I160" s="77" t="str">
        <f>+$I$6</f>
        <v>REALITE 2025</v>
      </c>
      <c r="J160" s="77" t="s">
        <v>704</v>
      </c>
      <c r="K160" s="77" t="s">
        <v>704</v>
      </c>
      <c r="L160" s="77" t="s">
        <v>704</v>
      </c>
      <c r="M160" s="77" t="s">
        <v>704</v>
      </c>
    </row>
    <row r="161" spans="2:13" ht="15.75" x14ac:dyDescent="0.3">
      <c r="B161" s="609" t="s">
        <v>1110</v>
      </c>
      <c r="C161" s="610"/>
      <c r="D161" s="610"/>
      <c r="E161" s="610"/>
      <c r="F161" s="610"/>
      <c r="G161" s="610"/>
      <c r="H161" s="610"/>
      <c r="I161" s="611"/>
      <c r="J161" s="611"/>
      <c r="K161" s="611"/>
      <c r="L161" s="611"/>
      <c r="M161" s="611"/>
    </row>
    <row r="162" spans="2:13" x14ac:dyDescent="0.3">
      <c r="B162" s="641" t="s">
        <v>1089</v>
      </c>
      <c r="C162" s="598"/>
      <c r="D162" s="598"/>
      <c r="E162" s="598"/>
      <c r="F162" s="598"/>
      <c r="G162" s="598"/>
      <c r="H162" s="598"/>
      <c r="I162" s="613"/>
      <c r="J162" s="613"/>
      <c r="K162" s="613"/>
      <c r="L162" s="613"/>
      <c r="M162" s="613"/>
    </row>
    <row r="163" spans="2:13" x14ac:dyDescent="0.3">
      <c r="B163" s="634" t="s">
        <v>1077</v>
      </c>
      <c r="C163" s="598"/>
      <c r="D163" s="598"/>
      <c r="E163" s="598"/>
      <c r="F163" s="598"/>
      <c r="G163" s="598"/>
      <c r="H163" s="598"/>
      <c r="I163" s="613"/>
      <c r="J163" s="613"/>
      <c r="K163" s="613"/>
      <c r="L163" s="613"/>
      <c r="M163" s="613"/>
    </row>
    <row r="164" spans="2:13" x14ac:dyDescent="0.3">
      <c r="B164" s="634" t="s">
        <v>1111</v>
      </c>
      <c r="C164" s="598"/>
      <c r="D164" s="598"/>
      <c r="E164" s="598"/>
      <c r="F164" s="598"/>
      <c r="G164" s="598"/>
      <c r="H164" s="598"/>
      <c r="I164" s="613"/>
      <c r="J164" s="613"/>
      <c r="K164" s="613"/>
      <c r="L164" s="613"/>
      <c r="M164" s="613"/>
    </row>
    <row r="165" spans="2:13" x14ac:dyDescent="0.3">
      <c r="B165" s="634" t="s">
        <v>1112</v>
      </c>
      <c r="C165" s="598"/>
      <c r="D165" s="598"/>
      <c r="E165" s="598"/>
      <c r="F165" s="598"/>
      <c r="G165" s="598"/>
      <c r="H165" s="598"/>
      <c r="I165" s="613"/>
      <c r="J165" s="613"/>
      <c r="K165" s="613"/>
      <c r="L165" s="613"/>
      <c r="M165" s="613"/>
    </row>
    <row r="166" spans="2:13" x14ac:dyDescent="0.3">
      <c r="B166" s="634" t="s">
        <v>1113</v>
      </c>
      <c r="C166" s="598"/>
      <c r="D166" s="598"/>
      <c r="E166" s="598"/>
      <c r="F166" s="598"/>
      <c r="G166" s="598"/>
      <c r="H166" s="598"/>
      <c r="I166" s="613"/>
      <c r="J166" s="613"/>
      <c r="K166" s="613"/>
      <c r="L166" s="613"/>
      <c r="M166" s="613"/>
    </row>
    <row r="167" spans="2:13" x14ac:dyDescent="0.3">
      <c r="B167" s="634" t="s">
        <v>1068</v>
      </c>
      <c r="C167" s="598"/>
      <c r="D167" s="598"/>
      <c r="E167" s="598"/>
      <c r="F167" s="598"/>
      <c r="G167" s="598"/>
      <c r="H167" s="598"/>
      <c r="I167" s="613"/>
      <c r="J167" s="613"/>
      <c r="K167" s="613"/>
      <c r="L167" s="613"/>
      <c r="M167" s="613"/>
    </row>
    <row r="168" spans="2:13" ht="16.5" thickBot="1" x14ac:dyDescent="0.35">
      <c r="B168" s="618"/>
      <c r="C168" s="642">
        <f>+SUM(C162:C167)</f>
        <v>0</v>
      </c>
      <c r="D168" s="642">
        <f>+SUM(D162:D167)</f>
        <v>0</v>
      </c>
      <c r="E168" s="642">
        <f t="shared" ref="E168:M168" si="43">+SUM(E162:E167)</f>
        <v>0</v>
      </c>
      <c r="F168" s="642">
        <f t="shared" si="43"/>
        <v>0</v>
      </c>
      <c r="G168" s="642">
        <f t="shared" si="43"/>
        <v>0</v>
      </c>
      <c r="H168" s="642">
        <f t="shared" si="43"/>
        <v>0</v>
      </c>
      <c r="I168" s="643">
        <f t="shared" si="43"/>
        <v>0</v>
      </c>
      <c r="J168" s="643">
        <f t="shared" si="43"/>
        <v>0</v>
      </c>
      <c r="K168" s="643">
        <f t="shared" si="43"/>
        <v>0</v>
      </c>
      <c r="L168" s="643">
        <f t="shared" si="43"/>
        <v>0</v>
      </c>
      <c r="M168" s="643">
        <f t="shared" si="43"/>
        <v>0</v>
      </c>
    </row>
    <row r="169" spans="2:13" x14ac:dyDescent="0.3">
      <c r="C169" s="644"/>
    </row>
    <row r="170" spans="2:13" ht="16.5" thickBot="1" x14ac:dyDescent="0.35">
      <c r="B170" s="608"/>
      <c r="C170" s="77" t="str">
        <f>+$C$6</f>
        <v>REALITE 2019</v>
      </c>
      <c r="D170" s="77" t="str">
        <f>+$D$6</f>
        <v>REALITE 2020</v>
      </c>
      <c r="E170" s="77" t="str">
        <f>+$E$6</f>
        <v>REALITE 2021</v>
      </c>
      <c r="F170" s="77" t="str">
        <f>+$F$6</f>
        <v>REALITE 2022</v>
      </c>
      <c r="G170" s="77" t="str">
        <f>+$G$6</f>
        <v>REALITE 2023</v>
      </c>
      <c r="H170" s="77" t="str">
        <f>+$H$6</f>
        <v>REALITE 2024</v>
      </c>
      <c r="I170" s="77" t="str">
        <f>+$I$6</f>
        <v>REALITE 2025</v>
      </c>
      <c r="J170" s="77" t="s">
        <v>704</v>
      </c>
      <c r="K170" s="77" t="s">
        <v>704</v>
      </c>
      <c r="L170" s="77" t="s">
        <v>704</v>
      </c>
      <c r="M170" s="77" t="s">
        <v>704</v>
      </c>
    </row>
    <row r="171" spans="2:13" ht="15.75" x14ac:dyDescent="0.3">
      <c r="B171" s="609" t="s">
        <v>1114</v>
      </c>
      <c r="C171" s="610"/>
      <c r="D171" s="610"/>
      <c r="E171" s="610"/>
      <c r="F171" s="610"/>
      <c r="G171" s="610"/>
      <c r="H171" s="610"/>
      <c r="I171" s="611"/>
      <c r="J171" s="611"/>
      <c r="K171" s="611"/>
      <c r="L171" s="611"/>
      <c r="M171" s="611"/>
    </row>
    <row r="172" spans="2:13" x14ac:dyDescent="0.3">
      <c r="B172" s="641" t="s">
        <v>1064</v>
      </c>
      <c r="C172" s="598"/>
      <c r="D172" s="598"/>
      <c r="E172" s="598"/>
      <c r="F172" s="598"/>
      <c r="G172" s="598"/>
      <c r="H172" s="598"/>
      <c r="I172" s="613"/>
      <c r="J172" s="613"/>
      <c r="K172" s="613"/>
      <c r="L172" s="613"/>
      <c r="M172" s="613"/>
    </row>
    <row r="173" spans="2:13" x14ac:dyDescent="0.3">
      <c r="B173" s="634" t="s">
        <v>1066</v>
      </c>
      <c r="C173" s="598"/>
      <c r="D173" s="598"/>
      <c r="E173" s="598"/>
      <c r="F173" s="598"/>
      <c r="G173" s="598"/>
      <c r="H173" s="598"/>
      <c r="I173" s="613"/>
      <c r="J173" s="613"/>
      <c r="K173" s="613"/>
      <c r="L173" s="613"/>
      <c r="M173" s="613"/>
    </row>
    <row r="174" spans="2:13" x14ac:dyDescent="0.3">
      <c r="B174" s="634" t="s">
        <v>1115</v>
      </c>
      <c r="C174" s="598"/>
      <c r="D174" s="598"/>
      <c r="E174" s="598"/>
      <c r="F174" s="598"/>
      <c r="G174" s="598"/>
      <c r="H174" s="598"/>
      <c r="I174" s="613"/>
      <c r="J174" s="613"/>
      <c r="K174" s="613"/>
      <c r="L174" s="613"/>
      <c r="M174" s="613"/>
    </row>
    <row r="175" spans="2:13" x14ac:dyDescent="0.3">
      <c r="B175" s="634" t="s">
        <v>1116</v>
      </c>
      <c r="C175" s="598"/>
      <c r="D175" s="598"/>
      <c r="E175" s="598"/>
      <c r="F175" s="598"/>
      <c r="G175" s="598"/>
      <c r="H175" s="598"/>
      <c r="I175" s="613"/>
      <c r="J175" s="613"/>
      <c r="K175" s="613"/>
      <c r="L175" s="613"/>
      <c r="M175" s="613"/>
    </row>
    <row r="176" spans="2:13" x14ac:dyDescent="0.3">
      <c r="B176" s="634" t="s">
        <v>1069</v>
      </c>
      <c r="C176" s="598"/>
      <c r="D176" s="598"/>
      <c r="E176" s="598"/>
      <c r="F176" s="598"/>
      <c r="G176" s="598"/>
      <c r="H176" s="598"/>
      <c r="I176" s="613"/>
      <c r="J176" s="613"/>
      <c r="K176" s="613"/>
      <c r="L176" s="613"/>
      <c r="M176" s="613"/>
    </row>
    <row r="177" spans="2:13" x14ac:dyDescent="0.3">
      <c r="B177" s="634" t="s">
        <v>1071</v>
      </c>
      <c r="C177" s="598"/>
      <c r="D177" s="598"/>
      <c r="E177" s="598"/>
      <c r="F177" s="598"/>
      <c r="G177" s="598"/>
      <c r="H177" s="598"/>
      <c r="I177" s="613"/>
      <c r="J177" s="613"/>
      <c r="K177" s="613"/>
      <c r="L177" s="613"/>
      <c r="M177" s="613"/>
    </row>
    <row r="178" spans="2:13" x14ac:dyDescent="0.3">
      <c r="B178" s="634" t="s">
        <v>1074</v>
      </c>
      <c r="C178" s="598"/>
      <c r="D178" s="598"/>
      <c r="E178" s="598"/>
      <c r="F178" s="598"/>
      <c r="G178" s="598"/>
      <c r="H178" s="598"/>
      <c r="I178" s="613"/>
      <c r="J178" s="613"/>
      <c r="K178" s="613"/>
      <c r="L178" s="613"/>
      <c r="M178" s="613"/>
    </row>
    <row r="179" spans="2:13" x14ac:dyDescent="0.3">
      <c r="B179" s="634" t="s">
        <v>1117</v>
      </c>
      <c r="C179" s="598"/>
      <c r="D179" s="598"/>
      <c r="E179" s="598"/>
      <c r="F179" s="598"/>
      <c r="G179" s="598"/>
      <c r="H179" s="598"/>
      <c r="I179" s="613"/>
      <c r="J179" s="613"/>
      <c r="K179" s="613"/>
      <c r="L179" s="613"/>
      <c r="M179" s="613"/>
    </row>
    <row r="180" spans="2:13" x14ac:dyDescent="0.3">
      <c r="B180" s="634" t="s">
        <v>1118</v>
      </c>
      <c r="C180" s="598"/>
      <c r="D180" s="598"/>
      <c r="E180" s="598"/>
      <c r="F180" s="598"/>
      <c r="G180" s="598"/>
      <c r="H180" s="598"/>
      <c r="I180" s="613"/>
      <c r="J180" s="613"/>
      <c r="K180" s="613"/>
      <c r="L180" s="613"/>
      <c r="M180" s="613"/>
    </row>
    <row r="181" spans="2:13" ht="16.5" thickBot="1" x14ac:dyDescent="0.35">
      <c r="B181" s="618"/>
      <c r="C181" s="642">
        <f t="shared" ref="C181:M181" si="44">+SUM(C172:C180)</f>
        <v>0</v>
      </c>
      <c r="D181" s="642">
        <f t="shared" si="44"/>
        <v>0</v>
      </c>
      <c r="E181" s="642">
        <f t="shared" si="44"/>
        <v>0</v>
      </c>
      <c r="F181" s="642">
        <f t="shared" si="44"/>
        <v>0</v>
      </c>
      <c r="G181" s="642">
        <f t="shared" si="44"/>
        <v>0</v>
      </c>
      <c r="H181" s="642">
        <f t="shared" si="44"/>
        <v>0</v>
      </c>
      <c r="I181" s="643">
        <f t="shared" si="44"/>
        <v>0</v>
      </c>
      <c r="J181" s="643">
        <f t="shared" si="44"/>
        <v>0</v>
      </c>
      <c r="K181" s="643">
        <f t="shared" si="44"/>
        <v>0</v>
      </c>
      <c r="L181" s="643">
        <f t="shared" si="44"/>
        <v>0</v>
      </c>
      <c r="M181" s="643">
        <f t="shared" si="44"/>
        <v>0</v>
      </c>
    </row>
    <row r="183" spans="2:13" ht="16.5" thickBot="1" x14ac:dyDescent="0.35">
      <c r="B183" s="608"/>
      <c r="C183" s="77" t="str">
        <f>+$C$6</f>
        <v>REALITE 2019</v>
      </c>
      <c r="D183" s="77" t="str">
        <f>+$D$6</f>
        <v>REALITE 2020</v>
      </c>
      <c r="E183" s="77" t="str">
        <f>+$E$6</f>
        <v>REALITE 2021</v>
      </c>
      <c r="F183" s="77" t="str">
        <f>+$F$6</f>
        <v>REALITE 2022</v>
      </c>
      <c r="G183" s="77" t="str">
        <f>+$G$6</f>
        <v>REALITE 2023</v>
      </c>
      <c r="H183" s="77" t="str">
        <f>+$H$6</f>
        <v>REALITE 2024</v>
      </c>
      <c r="I183" s="77" t="str">
        <f>+$I$6</f>
        <v>REALITE 2025</v>
      </c>
      <c r="J183" s="77" t="s">
        <v>704</v>
      </c>
      <c r="K183" s="77" t="s">
        <v>704</v>
      </c>
      <c r="L183" s="77" t="s">
        <v>704</v>
      </c>
      <c r="M183" s="77" t="s">
        <v>704</v>
      </c>
    </row>
    <row r="184" spans="2:13" ht="15.75" x14ac:dyDescent="0.3">
      <c r="B184" s="609" t="s">
        <v>1119</v>
      </c>
      <c r="C184" s="610"/>
      <c r="D184" s="610"/>
      <c r="E184" s="610"/>
      <c r="F184" s="610"/>
      <c r="G184" s="610"/>
      <c r="H184" s="610"/>
      <c r="I184" s="611"/>
      <c r="J184" s="611"/>
      <c r="K184" s="611"/>
      <c r="L184" s="611"/>
      <c r="M184" s="611"/>
    </row>
    <row r="185" spans="2:13" x14ac:dyDescent="0.3">
      <c r="B185" s="641" t="s">
        <v>1120</v>
      </c>
      <c r="C185" s="598"/>
      <c r="D185" s="598"/>
      <c r="E185" s="598"/>
      <c r="F185" s="598"/>
      <c r="G185" s="598"/>
      <c r="H185" s="598"/>
      <c r="I185" s="613"/>
      <c r="J185" s="613"/>
      <c r="K185" s="613"/>
      <c r="L185" s="613"/>
      <c r="M185" s="613"/>
    </row>
    <row r="186" spans="2:13" x14ac:dyDescent="0.3">
      <c r="B186" s="634" t="s">
        <v>1121</v>
      </c>
      <c r="C186" s="598"/>
      <c r="D186" s="598"/>
      <c r="E186" s="598"/>
      <c r="F186" s="598"/>
      <c r="G186" s="598"/>
      <c r="H186" s="598"/>
      <c r="I186" s="613"/>
      <c r="J186" s="613"/>
      <c r="K186" s="613"/>
      <c r="L186" s="613"/>
      <c r="M186" s="613"/>
    </row>
    <row r="187" spans="2:13" ht="16.5" thickBot="1" x14ac:dyDescent="0.35">
      <c r="B187" s="618"/>
      <c r="C187" s="642">
        <f>+C185-C186</f>
        <v>0</v>
      </c>
      <c r="D187" s="642">
        <f t="shared" ref="D187:M187" si="45">+D185-D186</f>
        <v>0</v>
      </c>
      <c r="E187" s="642">
        <f t="shared" si="45"/>
        <v>0</v>
      </c>
      <c r="F187" s="642">
        <f t="shared" si="45"/>
        <v>0</v>
      </c>
      <c r="G187" s="642">
        <f t="shared" si="45"/>
        <v>0</v>
      </c>
      <c r="H187" s="642">
        <f t="shared" si="45"/>
        <v>0</v>
      </c>
      <c r="I187" s="643">
        <f t="shared" si="45"/>
        <v>0</v>
      </c>
      <c r="J187" s="643">
        <f t="shared" si="45"/>
        <v>0</v>
      </c>
      <c r="K187" s="643">
        <f t="shared" si="45"/>
        <v>0</v>
      </c>
      <c r="L187" s="643">
        <f t="shared" si="45"/>
        <v>0</v>
      </c>
      <c r="M187" s="643">
        <f t="shared" si="45"/>
        <v>0</v>
      </c>
    </row>
    <row r="190" spans="2:13" ht="16.5" thickBot="1" x14ac:dyDescent="0.35">
      <c r="B190" s="608"/>
      <c r="C190" s="77" t="str">
        <f>+$C$6</f>
        <v>REALITE 2019</v>
      </c>
      <c r="D190" s="77" t="str">
        <f>+$D$6</f>
        <v>REALITE 2020</v>
      </c>
      <c r="E190" s="77" t="str">
        <f>+$E$6</f>
        <v>REALITE 2021</v>
      </c>
      <c r="F190" s="77" t="str">
        <f>+$F$6</f>
        <v>REALITE 2022</v>
      </c>
      <c r="G190" s="77" t="str">
        <f>+$G$6</f>
        <v>REALITE 2023</v>
      </c>
      <c r="H190" s="77" t="str">
        <f>+$H$6</f>
        <v>REALITE 2024</v>
      </c>
      <c r="I190" s="77" t="str">
        <f>+$I$6</f>
        <v>REALITE 2025</v>
      </c>
      <c r="J190" s="77" t="s">
        <v>704</v>
      </c>
      <c r="K190" s="77" t="s">
        <v>704</v>
      </c>
      <c r="L190" s="77" t="s">
        <v>704</v>
      </c>
      <c r="M190" s="77" t="s">
        <v>704</v>
      </c>
    </row>
    <row r="191" spans="2:13" ht="15.75" x14ac:dyDescent="0.3">
      <c r="B191" s="609" t="s">
        <v>1122</v>
      </c>
      <c r="C191" s="610"/>
      <c r="D191" s="610"/>
      <c r="E191" s="610"/>
      <c r="F191" s="610"/>
      <c r="G191" s="610"/>
      <c r="H191" s="610"/>
      <c r="I191" s="611"/>
      <c r="J191" s="611"/>
      <c r="K191" s="611"/>
      <c r="L191" s="611"/>
      <c r="M191" s="611"/>
    </row>
    <row r="192" spans="2:13" x14ac:dyDescent="0.3">
      <c r="B192" s="641" t="s">
        <v>1123</v>
      </c>
      <c r="C192" s="598"/>
      <c r="D192" s="598"/>
      <c r="E192" s="598"/>
      <c r="F192" s="598"/>
      <c r="G192" s="598"/>
      <c r="H192" s="598"/>
      <c r="I192" s="613"/>
      <c r="J192" s="613"/>
      <c r="K192" s="613"/>
      <c r="L192" s="613"/>
      <c r="M192" s="613"/>
    </row>
    <row r="193" spans="1:13" x14ac:dyDescent="0.3">
      <c r="A193" s="385"/>
      <c r="B193" s="645" t="s">
        <v>1124</v>
      </c>
      <c r="C193" s="598"/>
      <c r="D193" s="598"/>
      <c r="E193" s="598"/>
      <c r="F193" s="598"/>
      <c r="G193" s="598"/>
      <c r="H193" s="598"/>
      <c r="I193" s="613"/>
      <c r="J193" s="613"/>
      <c r="K193" s="613"/>
      <c r="L193" s="613"/>
      <c r="M193" s="613"/>
    </row>
    <row r="194" spans="1:13" x14ac:dyDescent="0.3">
      <c r="B194" s="641" t="s">
        <v>1125</v>
      </c>
      <c r="C194" s="598"/>
      <c r="D194" s="598"/>
      <c r="E194" s="598"/>
      <c r="F194" s="598"/>
      <c r="G194" s="598"/>
      <c r="H194" s="598"/>
      <c r="I194" s="613"/>
      <c r="J194" s="613"/>
      <c r="K194" s="613"/>
      <c r="L194" s="613"/>
      <c r="M194" s="613"/>
    </row>
    <row r="195" spans="1:13" x14ac:dyDescent="0.3">
      <c r="B195" s="641" t="s">
        <v>1126</v>
      </c>
      <c r="C195" s="598"/>
      <c r="D195" s="598"/>
      <c r="E195" s="598"/>
      <c r="F195" s="598"/>
      <c r="G195" s="598"/>
      <c r="H195" s="598"/>
      <c r="I195" s="613"/>
      <c r="J195" s="613"/>
      <c r="K195" s="613"/>
      <c r="L195" s="613"/>
      <c r="M195" s="613"/>
    </row>
    <row r="196" spans="1:13" x14ac:dyDescent="0.3">
      <c r="B196" s="641" t="s">
        <v>1127</v>
      </c>
      <c r="C196" s="598"/>
      <c r="D196" s="598"/>
      <c r="E196" s="598"/>
      <c r="F196" s="598"/>
      <c r="G196" s="598"/>
      <c r="H196" s="598"/>
      <c r="I196" s="613"/>
      <c r="J196" s="613"/>
      <c r="K196" s="613"/>
      <c r="L196" s="613"/>
      <c r="M196" s="613"/>
    </row>
    <row r="197" spans="1:13" x14ac:dyDescent="0.3">
      <c r="B197" s="641" t="s">
        <v>28</v>
      </c>
      <c r="C197" s="598"/>
      <c r="D197" s="598"/>
      <c r="E197" s="598"/>
      <c r="F197" s="598"/>
      <c r="G197" s="598"/>
      <c r="H197" s="598"/>
      <c r="I197" s="613"/>
      <c r="J197" s="613"/>
      <c r="K197" s="613"/>
      <c r="L197" s="613"/>
      <c r="M197" s="613"/>
    </row>
    <row r="198" spans="1:13" x14ac:dyDescent="0.3">
      <c r="B198" s="634" t="s">
        <v>27</v>
      </c>
      <c r="C198" s="598"/>
      <c r="D198" s="598"/>
      <c r="E198" s="598"/>
      <c r="F198" s="598"/>
      <c r="G198" s="598"/>
      <c r="H198" s="598"/>
      <c r="I198" s="613"/>
      <c r="J198" s="613"/>
      <c r="K198" s="613"/>
      <c r="L198" s="613"/>
      <c r="M198" s="613"/>
    </row>
    <row r="199" spans="1:13" ht="16.5" thickBot="1" x14ac:dyDescent="0.35">
      <c r="B199" s="618"/>
      <c r="C199" s="642">
        <f>+SUM(C192:C198)</f>
        <v>0</v>
      </c>
      <c r="D199" s="642">
        <f t="shared" ref="D199:M199" si="46">+SUM(D192:D198)</f>
        <v>0</v>
      </c>
      <c r="E199" s="642">
        <f t="shared" si="46"/>
        <v>0</v>
      </c>
      <c r="F199" s="642">
        <f t="shared" si="46"/>
        <v>0</v>
      </c>
      <c r="G199" s="642">
        <f t="shared" si="46"/>
        <v>0</v>
      </c>
      <c r="H199" s="642">
        <f t="shared" si="46"/>
        <v>0</v>
      </c>
      <c r="I199" s="643">
        <f t="shared" si="46"/>
        <v>0</v>
      </c>
      <c r="J199" s="643">
        <f t="shared" si="46"/>
        <v>0</v>
      </c>
      <c r="K199" s="643">
        <f t="shared" si="46"/>
        <v>0</v>
      </c>
      <c r="L199" s="643">
        <f t="shared" si="46"/>
        <v>0</v>
      </c>
      <c r="M199" s="643">
        <f t="shared" si="46"/>
        <v>0</v>
      </c>
    </row>
  </sheetData>
  <mergeCells count="1">
    <mergeCell ref="A3:N3"/>
  </mergeCells>
  <hyperlinks>
    <hyperlink ref="A1" location="TAB00!A1" display="Retour page de garde" xr:uid="{E2294C9B-EB76-41BE-B2C0-E89DA174492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3"/>
  <sheetViews>
    <sheetView zoomScaleNormal="100" workbookViewId="0">
      <selection activeCell="A18" sqref="A18"/>
    </sheetView>
  </sheetViews>
  <sheetFormatPr baseColWidth="10" defaultColWidth="7.83203125" defaultRowHeight="13.5" x14ac:dyDescent="0.3"/>
  <cols>
    <col min="1" max="1" width="39" style="6" customWidth="1"/>
    <col min="2" max="2" width="17.5" style="32" customWidth="1"/>
    <col min="3" max="4" width="17.5" style="6" customWidth="1"/>
    <col min="5" max="16384" width="7.83203125" style="7"/>
  </cols>
  <sheetData>
    <row r="1" spans="1:4" ht="15" x14ac:dyDescent="0.3">
      <c r="A1" s="78" t="s">
        <v>33</v>
      </c>
      <c r="B1" s="7"/>
      <c r="C1" s="7"/>
      <c r="D1" s="7"/>
    </row>
    <row r="3" spans="1:4" ht="22.15" customHeight="1" x14ac:dyDescent="0.35">
      <c r="A3" s="58" t="str">
        <f>TAB00!B61&amp;" : "&amp;TAB00!C61</f>
        <v>TAB2 : Réconciliation tarifaire</v>
      </c>
      <c r="B3" s="54"/>
      <c r="C3" s="54"/>
      <c r="D3" s="54"/>
    </row>
    <row r="5" spans="1:4" ht="15.75" x14ac:dyDescent="0.3">
      <c r="A5" s="30" t="str">
        <f>"Identification des écarts | Période "&amp;TAB00!E14</f>
        <v>Identification des écarts | Période 2025</v>
      </c>
      <c r="B5" s="33"/>
      <c r="C5" s="28"/>
      <c r="D5" s="28"/>
    </row>
    <row r="7" spans="1:4" x14ac:dyDescent="0.3">
      <c r="B7" s="176"/>
      <c r="C7" s="75"/>
    </row>
    <row r="8" spans="1:4" ht="40.5" x14ac:dyDescent="0.3">
      <c r="A8" s="27"/>
      <c r="B8" s="27" t="s">
        <v>481</v>
      </c>
      <c r="C8" s="27" t="s">
        <v>79</v>
      </c>
      <c r="D8" s="27" t="s">
        <v>80</v>
      </c>
    </row>
    <row r="9" spans="1:4" x14ac:dyDescent="0.3">
      <c r="A9" s="6" t="s">
        <v>77</v>
      </c>
      <c r="B9" s="38">
        <f>SUM('TAB1.1'!G8,'TAB1.1'!G25,'TAB1.1'!G38)</f>
        <v>0</v>
      </c>
      <c r="C9" s="39">
        <f>SUM('TAB3'!C38:C44)*-1</f>
        <v>0</v>
      </c>
      <c r="D9" s="39">
        <f>B9-C9</f>
        <v>0</v>
      </c>
    </row>
    <row r="10" spans="1:4" x14ac:dyDescent="0.3">
      <c r="A10" s="6" t="s">
        <v>136</v>
      </c>
      <c r="B10" s="38">
        <f>SUM('TAB1.1'!G14,'TAB1.1'!G31,'TAB1.1'!G39,'TAB1.1'!G40)</f>
        <v>0</v>
      </c>
      <c r="C10" s="39">
        <f>+'TAB3'!C9+'TAB3'!C14</f>
        <v>0</v>
      </c>
      <c r="D10" s="39">
        <f>B10-C10</f>
        <v>0</v>
      </c>
    </row>
    <row r="11" spans="1:4" s="40" customFormat="1" x14ac:dyDescent="0.3">
      <c r="A11" s="41" t="s">
        <v>78</v>
      </c>
      <c r="B11" s="42">
        <f>B9-B10</f>
        <v>0</v>
      </c>
      <c r="C11" s="42">
        <f>C9-C10</f>
        <v>0</v>
      </c>
      <c r="D11" s="42">
        <f>D9-D10</f>
        <v>0</v>
      </c>
    </row>
    <row r="13" spans="1:4" ht="15.75" x14ac:dyDescent="0.3">
      <c r="A13" s="30" t="s">
        <v>137</v>
      </c>
      <c r="B13" s="33"/>
      <c r="C13" s="28"/>
      <c r="D13" s="28"/>
    </row>
    <row r="15" spans="1:4" x14ac:dyDescent="0.3">
      <c r="A15" s="41" t="s">
        <v>138</v>
      </c>
      <c r="B15" s="177">
        <f>D11</f>
        <v>0</v>
      </c>
    </row>
    <row r="16" spans="1:4" x14ac:dyDescent="0.3">
      <c r="A16" s="6" t="s">
        <v>11</v>
      </c>
      <c r="B16" s="218"/>
    </row>
    <row r="17" spans="1:2" x14ac:dyDescent="0.3">
      <c r="A17" s="6" t="s">
        <v>139</v>
      </c>
      <c r="B17" s="179"/>
    </row>
    <row r="18" spans="1:2" x14ac:dyDescent="0.3">
      <c r="A18" s="287" t="s">
        <v>812</v>
      </c>
      <c r="B18" s="22"/>
    </row>
    <row r="19" spans="1:2" x14ac:dyDescent="0.3">
      <c r="A19" s="104" t="s">
        <v>29</v>
      </c>
      <c r="B19" s="22"/>
    </row>
    <row r="20" spans="1:2" x14ac:dyDescent="0.3">
      <c r="A20" s="22" t="s">
        <v>62</v>
      </c>
      <c r="B20" s="22"/>
    </row>
    <row r="21" spans="1:2" x14ac:dyDescent="0.3">
      <c r="A21" s="22" t="s">
        <v>63</v>
      </c>
      <c r="B21" s="98"/>
    </row>
    <row r="22" spans="1:2" x14ac:dyDescent="0.3">
      <c r="A22" s="22" t="s">
        <v>64</v>
      </c>
      <c r="B22" s="180"/>
    </row>
    <row r="23" spans="1:2" x14ac:dyDescent="0.3">
      <c r="A23" s="41" t="s">
        <v>140</v>
      </c>
      <c r="B23" s="178">
        <f>B15-SUM(B16:B22)</f>
        <v>0</v>
      </c>
    </row>
  </sheetData>
  <hyperlinks>
    <hyperlink ref="A1" location="TAB00!A1" display="Retour page de garde" xr:uid="{00000000-0004-0000-0500-000000000000}"/>
  </hyperlinks>
  <pageMargins left="0.7" right="0.7" top="0.75" bottom="0.75" header="0.3" footer="0.3"/>
  <pageSetup paperSize="9" orientation="portrait"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20"/>
  <sheetViews>
    <sheetView zoomScaleNormal="100" workbookViewId="0">
      <selection activeCell="K8" sqref="K8"/>
    </sheetView>
  </sheetViews>
  <sheetFormatPr baseColWidth="10" defaultColWidth="9.1640625" defaultRowHeight="13.5" x14ac:dyDescent="0.3"/>
  <cols>
    <col min="1" max="1" width="78.5" style="295" customWidth="1"/>
    <col min="2" max="2" width="16.6640625" style="317" customWidth="1"/>
    <col min="3" max="4" width="16.6640625" style="295" customWidth="1"/>
    <col min="5" max="5" width="16.6640625" style="11" customWidth="1"/>
    <col min="6" max="6" width="16.6640625" style="199" customWidth="1"/>
    <col min="7" max="7" width="9.1640625" style="85"/>
    <col min="8" max="16384" width="9.1640625" style="199"/>
  </cols>
  <sheetData>
    <row r="1" spans="1:8" s="11" customFormat="1" ht="15" x14ac:dyDescent="0.3">
      <c r="A1" s="316" t="s">
        <v>33</v>
      </c>
    </row>
    <row r="3" spans="1:8" ht="21" x14ac:dyDescent="0.3">
      <c r="A3" s="734" t="str">
        <f>TAB00!B62&amp;" : "&amp;TAB00!C62</f>
        <v>TAB3 : Récapitulatif des soldes régulatoires et bonus/malus (budget/réel)</v>
      </c>
      <c r="B3" s="734"/>
      <c r="C3" s="734"/>
      <c r="D3" s="734"/>
      <c r="E3" s="734"/>
      <c r="F3" s="734"/>
      <c r="G3" s="734"/>
    </row>
    <row r="4" spans="1:8" ht="14.25" thickBot="1" x14ac:dyDescent="0.35"/>
    <row r="5" spans="1:8" x14ac:dyDescent="0.3">
      <c r="A5" s="318" t="s">
        <v>625</v>
      </c>
      <c r="B5" s="295"/>
    </row>
    <row r="6" spans="1:8" ht="14.25" thickBot="1" x14ac:dyDescent="0.35">
      <c r="A6" s="319" t="s">
        <v>626</v>
      </c>
      <c r="B6" s="295"/>
    </row>
    <row r="8" spans="1:8" s="320" customFormat="1" ht="27" x14ac:dyDescent="0.3">
      <c r="A8" s="295"/>
      <c r="B8" s="72" t="str">
        <f>"BUDGET "&amp;TAB00!E14</f>
        <v>BUDGET 2025</v>
      </c>
      <c r="C8" s="72" t="str">
        <f>"REALITE "&amp;TAB00!E14</f>
        <v>REALITE 2025</v>
      </c>
      <c r="D8" s="72" t="s">
        <v>7</v>
      </c>
      <c r="E8" s="73" t="s">
        <v>8</v>
      </c>
      <c r="F8" s="72" t="s">
        <v>9</v>
      </c>
      <c r="G8" s="72" t="s">
        <v>610</v>
      </c>
    </row>
    <row r="9" spans="1:8" s="189" customFormat="1" x14ac:dyDescent="0.3">
      <c r="A9" s="435" t="s">
        <v>6</v>
      </c>
      <c r="B9" s="467">
        <f>SUM(B10,B11)</f>
        <v>0</v>
      </c>
      <c r="C9" s="188">
        <f>SUM(C10,C11)</f>
        <v>0</v>
      </c>
      <c r="D9" s="188">
        <f>SUM(D10,D11)</f>
        <v>0</v>
      </c>
      <c r="E9" s="191"/>
      <c r="F9" s="188">
        <f>SUM(F10,F11)</f>
        <v>0</v>
      </c>
      <c r="G9" s="110"/>
    </row>
    <row r="10" spans="1:8" s="189" customFormat="1" ht="13.5" customHeight="1" x14ac:dyDescent="0.3">
      <c r="A10" s="692" t="s">
        <v>1265</v>
      </c>
      <c r="B10" s="470"/>
      <c r="C10" s="466">
        <f>+HLOOKUP($C$8,'TAB4.1.1'!$C$5:$L$43,32,FALSE)</f>
        <v>0</v>
      </c>
      <c r="D10" s="188">
        <f>+B10-C10</f>
        <v>0</v>
      </c>
      <c r="E10" s="191"/>
      <c r="F10" s="192">
        <f>+D10</f>
        <v>0</v>
      </c>
      <c r="G10" s="754" t="s">
        <v>813</v>
      </c>
    </row>
    <row r="11" spans="1:8" s="189" customFormat="1" ht="13.5" customHeight="1" x14ac:dyDescent="0.3">
      <c r="A11" s="692" t="s">
        <v>1266</v>
      </c>
      <c r="B11" s="470"/>
      <c r="C11" s="466">
        <f>+HLOOKUP($C$8,'TAB4.1.1'!$C$5:$L$43,39,FALSE)</f>
        <v>0</v>
      </c>
      <c r="D11" s="188">
        <f>+B11-C11</f>
        <v>0</v>
      </c>
      <c r="E11" s="191"/>
      <c r="F11" s="192">
        <f>+D11</f>
        <v>0</v>
      </c>
      <c r="G11" s="755"/>
    </row>
    <row r="12" spans="1:8" s="189" customFormat="1" ht="15" customHeight="1" x14ac:dyDescent="0.3">
      <c r="A12" s="692" t="s">
        <v>1267</v>
      </c>
      <c r="B12" s="470"/>
      <c r="C12" s="466">
        <f>+HLOOKUP($C$8,'TAB4.1.1'!$C$47:$L$58,12,FALSE)</f>
        <v>0</v>
      </c>
      <c r="D12" s="188"/>
      <c r="E12" s="191"/>
      <c r="F12" s="192"/>
      <c r="G12" s="756"/>
    </row>
    <row r="13" spans="1:8" s="189" customFormat="1" ht="15" x14ac:dyDescent="0.3">
      <c r="A13" s="692" t="s">
        <v>1234</v>
      </c>
      <c r="B13" s="196"/>
      <c r="C13" s="196"/>
      <c r="D13" s="196"/>
      <c r="E13" s="693" t="e">
        <f>+'TAB3.0'!B68+'TAB3.0'!B118+'TAB3.0'!B162</f>
        <v>#N/A</v>
      </c>
      <c r="F13" s="198"/>
      <c r="G13" s="381" t="s">
        <v>1128</v>
      </c>
      <c r="H13" s="189" t="s">
        <v>1235</v>
      </c>
    </row>
    <row r="14" spans="1:8" s="189" customFormat="1" x14ac:dyDescent="0.3">
      <c r="A14" s="435" t="s">
        <v>613</v>
      </c>
      <c r="B14" s="468">
        <f>SUM(B15,B23)</f>
        <v>0</v>
      </c>
      <c r="C14" s="188">
        <f>SUM(C15,C23)</f>
        <v>0</v>
      </c>
      <c r="D14" s="188">
        <f>SUM(D15,D23)</f>
        <v>0</v>
      </c>
      <c r="E14" s="188">
        <f>SUM(E15,E23)</f>
        <v>0</v>
      </c>
      <c r="F14" s="188">
        <f>SUM(F15,F23)</f>
        <v>0</v>
      </c>
      <c r="G14" s="110"/>
    </row>
    <row r="15" spans="1:8" s="189" customFormat="1" ht="13.5" customHeight="1" x14ac:dyDescent="0.3">
      <c r="A15" s="436" t="s">
        <v>0</v>
      </c>
      <c r="B15" s="188">
        <f>SUM(B16:B21)</f>
        <v>0</v>
      </c>
      <c r="C15" s="188">
        <f t="shared" ref="C15:E15" si="0">SUM(C16:C21)</f>
        <v>0</v>
      </c>
      <c r="D15" s="188">
        <f t="shared" si="0"/>
        <v>0</v>
      </c>
      <c r="E15" s="188">
        <f t="shared" si="0"/>
        <v>0</v>
      </c>
      <c r="F15" s="198"/>
      <c r="G15" s="748" t="s">
        <v>161</v>
      </c>
    </row>
    <row r="16" spans="1:8" s="189" customFormat="1" ht="27" x14ac:dyDescent="0.3">
      <c r="A16" s="437" t="s">
        <v>1239</v>
      </c>
      <c r="B16" s="188">
        <f>'TAB5'!B7</f>
        <v>0</v>
      </c>
      <c r="C16" s="188">
        <f>'TAB5'!C7</f>
        <v>0</v>
      </c>
      <c r="D16" s="194">
        <f>'TAB5'!D7</f>
        <v>0</v>
      </c>
      <c r="E16" s="188">
        <f>'TAB5'!E7</f>
        <v>0</v>
      </c>
      <c r="F16" s="198"/>
      <c r="G16" s="749"/>
    </row>
    <row r="17" spans="1:8" s="189" customFormat="1" ht="13.5" customHeight="1" x14ac:dyDescent="0.3">
      <c r="A17" s="437" t="s">
        <v>615</v>
      </c>
      <c r="B17" s="188">
        <f>'TAB5'!B8</f>
        <v>0</v>
      </c>
      <c r="C17" s="188">
        <f>'TAB5'!C8</f>
        <v>0</v>
      </c>
      <c r="D17" s="194">
        <f>'TAB5'!D8</f>
        <v>0</v>
      </c>
      <c r="E17" s="188">
        <f>'TAB5'!E8</f>
        <v>0</v>
      </c>
      <c r="F17" s="198"/>
      <c r="G17" s="749"/>
      <c r="H17" s="199"/>
    </row>
    <row r="18" spans="1:8" s="189" customFormat="1" ht="13.5" customHeight="1" x14ac:dyDescent="0.3">
      <c r="A18" s="437" t="s">
        <v>1250</v>
      </c>
      <c r="B18" s="188">
        <f>+'TAB5'!B9</f>
        <v>0</v>
      </c>
      <c r="C18" s="188">
        <f>+'TAB5'!C9</f>
        <v>0</v>
      </c>
      <c r="D18" s="194">
        <f>'TAB5'!D9</f>
        <v>0</v>
      </c>
      <c r="E18" s="188">
        <f>'TAB5'!E9</f>
        <v>0</v>
      </c>
      <c r="F18" s="198"/>
      <c r="G18" s="749"/>
    </row>
    <row r="19" spans="1:8" s="189" customFormat="1" ht="13.5" customHeight="1" x14ac:dyDescent="0.3">
      <c r="A19" s="437" t="s">
        <v>616</v>
      </c>
      <c r="B19" s="188">
        <f>'TAB5'!B10</f>
        <v>0</v>
      </c>
      <c r="C19" s="188">
        <f>'TAB5'!C10</f>
        <v>0</v>
      </c>
      <c r="D19" s="194">
        <f>'TAB5'!D10</f>
        <v>0</v>
      </c>
      <c r="E19" s="188">
        <f>'TAB5'!E10</f>
        <v>0</v>
      </c>
      <c r="F19" s="198"/>
      <c r="G19" s="749"/>
    </row>
    <row r="20" spans="1:8" s="189" customFormat="1" ht="13.5" customHeight="1" x14ac:dyDescent="0.3">
      <c r="A20" s="437" t="s">
        <v>617</v>
      </c>
      <c r="B20" s="188">
        <f>'TAB5'!B11</f>
        <v>0</v>
      </c>
      <c r="C20" s="188">
        <f>'TAB5'!C11</f>
        <v>0</v>
      </c>
      <c r="D20" s="194">
        <f>'TAB5'!D11</f>
        <v>0</v>
      </c>
      <c r="E20" s="188">
        <f>'TAB5'!E11</f>
        <v>0</v>
      </c>
      <c r="F20" s="198"/>
      <c r="G20" s="749"/>
    </row>
    <row r="21" spans="1:8" s="189" customFormat="1" ht="13.5" customHeight="1" x14ac:dyDescent="0.3">
      <c r="A21" s="438" t="s">
        <v>676</v>
      </c>
      <c r="B21" s="188">
        <f>'TAB5'!B12</f>
        <v>0</v>
      </c>
      <c r="C21" s="188">
        <f>'TAB5'!C12</f>
        <v>0</v>
      </c>
      <c r="D21" s="194">
        <f>'TAB5'!D12</f>
        <v>0</v>
      </c>
      <c r="E21" s="188">
        <f>'TAB5'!E12</f>
        <v>0</v>
      </c>
      <c r="F21" s="198"/>
      <c r="G21" s="749"/>
    </row>
    <row r="22" spans="1:8" s="189" customFormat="1" ht="27.75" customHeight="1" x14ac:dyDescent="0.3">
      <c r="A22" s="695" t="s">
        <v>1217</v>
      </c>
      <c r="B22" s="196"/>
      <c r="C22" s="188">
        <f>+'TAB5'!C13</f>
        <v>0</v>
      </c>
      <c r="D22" s="188">
        <f>+'TAB5'!D13</f>
        <v>0</v>
      </c>
      <c r="E22" s="188">
        <f>+'TAB5'!E13</f>
        <v>0</v>
      </c>
      <c r="F22" s="198"/>
      <c r="G22" s="750"/>
    </row>
    <row r="23" spans="1:8" s="189" customFormat="1" x14ac:dyDescent="0.3">
      <c r="A23" s="439" t="s">
        <v>1</v>
      </c>
      <c r="B23" s="188">
        <f>SUM(B24:B28)</f>
        <v>0</v>
      </c>
      <c r="C23" s="188">
        <f>SUM(C24:C28)</f>
        <v>0</v>
      </c>
      <c r="D23" s="188">
        <f>SUM(D24:D28)</f>
        <v>0</v>
      </c>
      <c r="E23" s="188">
        <f>SUM(E24:E28)</f>
        <v>0</v>
      </c>
      <c r="F23" s="192">
        <f>SUM(F24:F28)</f>
        <v>0</v>
      </c>
      <c r="G23" s="751" t="s">
        <v>164</v>
      </c>
    </row>
    <row r="24" spans="1:8" s="189" customFormat="1" ht="27" x14ac:dyDescent="0.3">
      <c r="A24" s="440" t="s">
        <v>618</v>
      </c>
      <c r="B24" s="188">
        <f>'TAB6'!B7</f>
        <v>0</v>
      </c>
      <c r="C24" s="188">
        <f>'TAB6'!C7</f>
        <v>0</v>
      </c>
      <c r="D24" s="194">
        <f>'TAB6'!D7</f>
        <v>0</v>
      </c>
      <c r="E24" s="188">
        <f>'TAB6'!E7</f>
        <v>0</v>
      </c>
      <c r="F24" s="195">
        <f>'TAB6'!F7</f>
        <v>0</v>
      </c>
      <c r="G24" s="752"/>
      <c r="H24" s="199"/>
    </row>
    <row r="25" spans="1:8" s="189" customFormat="1" x14ac:dyDescent="0.3">
      <c r="A25" s="440" t="s">
        <v>619</v>
      </c>
      <c r="B25" s="188">
        <f>'TAB6'!B8</f>
        <v>0</v>
      </c>
      <c r="C25" s="188">
        <f>'TAB6'!C8</f>
        <v>0</v>
      </c>
      <c r="D25" s="194">
        <f>'TAB6'!D8</f>
        <v>0</v>
      </c>
      <c r="E25" s="188">
        <f>'TAB6'!E8</f>
        <v>0</v>
      </c>
      <c r="F25" s="198"/>
      <c r="G25" s="752"/>
    </row>
    <row r="26" spans="1:8" s="189" customFormat="1" ht="32.25" customHeight="1" x14ac:dyDescent="0.3">
      <c r="A26" s="441" t="s">
        <v>486</v>
      </c>
      <c r="B26" s="188">
        <f>'TAB6'!B9</f>
        <v>0</v>
      </c>
      <c r="C26" s="188">
        <f>'TAB6'!C9</f>
        <v>0</v>
      </c>
      <c r="D26" s="194">
        <f>'TAB6'!D9</f>
        <v>0</v>
      </c>
      <c r="E26" s="188">
        <f>'TAB6'!E9</f>
        <v>0</v>
      </c>
      <c r="F26" s="198"/>
      <c r="G26" s="752"/>
    </row>
    <row r="27" spans="1:8" s="189" customFormat="1" ht="27" x14ac:dyDescent="0.3">
      <c r="A27" s="440" t="s">
        <v>1240</v>
      </c>
      <c r="B27" s="188">
        <f>'TAB6'!B10</f>
        <v>0</v>
      </c>
      <c r="C27" s="188">
        <f>'TAB6'!C10</f>
        <v>0</v>
      </c>
      <c r="D27" s="194">
        <f>'TAB6'!D10</f>
        <v>0</v>
      </c>
      <c r="E27" s="188">
        <f>'TAB6'!E10</f>
        <v>0</v>
      </c>
      <c r="F27" s="198"/>
      <c r="G27" s="752"/>
      <c r="H27" s="199"/>
    </row>
    <row r="28" spans="1:8" s="189" customFormat="1" x14ac:dyDescent="0.3">
      <c r="A28" s="441" t="s">
        <v>487</v>
      </c>
      <c r="B28" s="188">
        <f>'TAB6'!B11</f>
        <v>0</v>
      </c>
      <c r="C28" s="188">
        <f>'TAB6'!C11</f>
        <v>0</v>
      </c>
      <c r="D28" s="194">
        <f>'TAB6'!D11</f>
        <v>0</v>
      </c>
      <c r="E28" s="188">
        <f>'TAB6'!E11</f>
        <v>0</v>
      </c>
      <c r="F28" s="198"/>
      <c r="G28" s="753"/>
    </row>
    <row r="29" spans="1:8" s="189" customFormat="1" x14ac:dyDescent="0.3">
      <c r="A29" s="442" t="s">
        <v>2</v>
      </c>
      <c r="B29" s="188">
        <f>SUM(B30:B31)</f>
        <v>0</v>
      </c>
      <c r="C29" s="188">
        <f>SUM(C30:C31)</f>
        <v>0</v>
      </c>
      <c r="D29" s="194">
        <f t="shared" ref="D29:D31" si="1">B29-C29</f>
        <v>0</v>
      </c>
      <c r="E29" s="188">
        <f>D29</f>
        <v>0</v>
      </c>
      <c r="F29" s="198"/>
      <c r="G29" s="754" t="s">
        <v>165</v>
      </c>
    </row>
    <row r="30" spans="1:8" s="189" customFormat="1" x14ac:dyDescent="0.3">
      <c r="A30" s="436" t="s">
        <v>746</v>
      </c>
      <c r="B30" s="188">
        <f>'TAB7'!B7</f>
        <v>0</v>
      </c>
      <c r="C30" s="188">
        <f>'TAB7'!C7</f>
        <v>0</v>
      </c>
      <c r="D30" s="194">
        <f t="shared" si="1"/>
        <v>0</v>
      </c>
      <c r="E30" s="188">
        <f t="shared" ref="E30:E31" si="2">D30</f>
        <v>0</v>
      </c>
      <c r="F30" s="198"/>
      <c r="G30" s="755"/>
    </row>
    <row r="31" spans="1:8" s="189" customFormat="1" x14ac:dyDescent="0.3">
      <c r="A31" s="436" t="s">
        <v>747</v>
      </c>
      <c r="B31" s="467">
        <f>'TAB7'!B8</f>
        <v>0</v>
      </c>
      <c r="C31" s="467">
        <f>'TAB7'!C8</f>
        <v>0</v>
      </c>
      <c r="D31" s="194">
        <f t="shared" si="1"/>
        <v>0</v>
      </c>
      <c r="E31" s="188">
        <f t="shared" si="2"/>
        <v>0</v>
      </c>
      <c r="F31" s="198"/>
      <c r="G31" s="756"/>
    </row>
    <row r="32" spans="1:8" s="189" customFormat="1" x14ac:dyDescent="0.3">
      <c r="A32" s="465" t="s">
        <v>620</v>
      </c>
      <c r="B32" s="702">
        <f>+B33</f>
        <v>0</v>
      </c>
      <c r="C32" s="703">
        <f>+C33</f>
        <v>0</v>
      </c>
      <c r="D32" s="198"/>
      <c r="E32" s="198"/>
      <c r="F32" s="196"/>
      <c r="G32" s="110"/>
    </row>
    <row r="33" spans="1:7" s="189" customFormat="1" x14ac:dyDescent="0.3">
      <c r="A33" s="694" t="s">
        <v>1236</v>
      </c>
      <c r="B33" s="376">
        <v>0</v>
      </c>
      <c r="C33" s="376">
        <v>0</v>
      </c>
      <c r="D33" s="198"/>
      <c r="E33" s="198"/>
      <c r="F33" s="198"/>
      <c r="G33" s="110"/>
    </row>
    <row r="34" spans="1:7" s="189" customFormat="1" ht="15" x14ac:dyDescent="0.3">
      <c r="A34" s="442" t="s">
        <v>745</v>
      </c>
      <c r="B34" s="469"/>
      <c r="C34" s="469"/>
      <c r="D34" s="194">
        <f>+'TAB8'!E17</f>
        <v>0</v>
      </c>
      <c r="E34" s="188">
        <f>D34</f>
        <v>0</v>
      </c>
      <c r="F34" s="198"/>
      <c r="G34" s="381" t="s">
        <v>166</v>
      </c>
    </row>
    <row r="35" spans="1:7" s="203" customFormat="1" x14ac:dyDescent="0.3">
      <c r="A35" s="443" t="s">
        <v>392</v>
      </c>
      <c r="B35" s="202">
        <f>SUM(B9,B14,B29,B32,B34)</f>
        <v>0</v>
      </c>
      <c r="C35" s="202">
        <f>SUM(C9,C14,C29,C32,C34)</f>
        <v>0</v>
      </c>
      <c r="D35" s="202">
        <f>SUM(D9,D14,D29,D32,D34)</f>
        <v>0</v>
      </c>
      <c r="E35" s="202">
        <f>SUM(E9,E14,E29,E32,E34)</f>
        <v>0</v>
      </c>
      <c r="F35" s="202">
        <f>SUM(F9,F14,F29,F32,F34)</f>
        <v>0</v>
      </c>
      <c r="G35" s="154"/>
    </row>
    <row r="36" spans="1:7" s="189" customFormat="1" x14ac:dyDescent="0.3">
      <c r="A36" s="444"/>
      <c r="B36" s="188"/>
      <c r="C36" s="194"/>
      <c r="D36" s="194"/>
      <c r="E36" s="188"/>
      <c r="F36" s="197"/>
      <c r="G36" s="110"/>
    </row>
    <row r="37" spans="1:7" s="189" customFormat="1" x14ac:dyDescent="0.3">
      <c r="A37" s="435" t="s">
        <v>10</v>
      </c>
      <c r="B37" s="188"/>
      <c r="C37" s="194"/>
      <c r="D37" s="194"/>
      <c r="E37" s="188"/>
      <c r="F37" s="197"/>
      <c r="G37" s="110"/>
    </row>
    <row r="38" spans="1:7" s="189" customFormat="1" x14ac:dyDescent="0.3">
      <c r="A38" s="445" t="s">
        <v>395</v>
      </c>
      <c r="B38" s="194">
        <f>'TAB9'!B32</f>
        <v>0</v>
      </c>
      <c r="C38" s="194">
        <f>'TAB9'!C32</f>
        <v>0</v>
      </c>
      <c r="D38" s="194">
        <f>'TAB9'!D34</f>
        <v>0</v>
      </c>
      <c r="E38" s="194">
        <f>'TAB9'!E34</f>
        <v>0</v>
      </c>
      <c r="F38" s="198"/>
      <c r="G38" s="751" t="s">
        <v>167</v>
      </c>
    </row>
    <row r="39" spans="1:7" s="189" customFormat="1" x14ac:dyDescent="0.3">
      <c r="A39" s="445" t="s">
        <v>396</v>
      </c>
      <c r="B39" s="194">
        <f>'TAB9'!B33</f>
        <v>0</v>
      </c>
      <c r="C39" s="194">
        <f>'TAB9'!C33</f>
        <v>0</v>
      </c>
      <c r="D39" s="194">
        <f>'TAB9'!D35</f>
        <v>0</v>
      </c>
      <c r="E39" s="194">
        <f>'TAB9'!E35</f>
        <v>0</v>
      </c>
      <c r="F39" s="198"/>
      <c r="G39" s="752"/>
    </row>
    <row r="40" spans="1:7" s="189" customFormat="1" x14ac:dyDescent="0.3">
      <c r="A40" s="445" t="s">
        <v>409</v>
      </c>
      <c r="B40" s="194">
        <f>'TAB9'!B34</f>
        <v>0</v>
      </c>
      <c r="C40" s="194">
        <f>'TAB9'!C34</f>
        <v>0</v>
      </c>
      <c r="D40" s="194">
        <f>'TAB9'!D36</f>
        <v>0</v>
      </c>
      <c r="E40" s="194">
        <f>'TAB9'!E36</f>
        <v>0</v>
      </c>
      <c r="F40" s="198"/>
      <c r="G40" s="752"/>
    </row>
    <row r="41" spans="1:7" s="189" customFormat="1" x14ac:dyDescent="0.3">
      <c r="A41" s="445" t="s">
        <v>475</v>
      </c>
      <c r="B41" s="194">
        <f>'TAB9'!B35</f>
        <v>0</v>
      </c>
      <c r="C41" s="194">
        <f>'TAB9'!C35</f>
        <v>0</v>
      </c>
      <c r="D41" s="194">
        <f>'TAB9'!D37</f>
        <v>0</v>
      </c>
      <c r="E41" s="194">
        <f>'TAB9'!E37</f>
        <v>0</v>
      </c>
      <c r="F41" s="198"/>
      <c r="G41" s="752"/>
    </row>
    <row r="42" spans="1:7" s="189" customFormat="1" x14ac:dyDescent="0.3">
      <c r="A42" s="445" t="s">
        <v>410</v>
      </c>
      <c r="B42" s="194">
        <f>'TAB9'!B36</f>
        <v>0</v>
      </c>
      <c r="C42" s="194">
        <f>'TAB9'!C36</f>
        <v>0</v>
      </c>
      <c r="D42" s="194">
        <f>'TAB9'!D38</f>
        <v>0</v>
      </c>
      <c r="E42" s="194">
        <f>'TAB9'!E38</f>
        <v>0</v>
      </c>
      <c r="F42" s="198"/>
      <c r="G42" s="752"/>
    </row>
    <row r="43" spans="1:7" s="189" customFormat="1" x14ac:dyDescent="0.3">
      <c r="A43" s="445" t="s">
        <v>411</v>
      </c>
      <c r="B43" s="194">
        <f>'TAB9'!B37</f>
        <v>0</v>
      </c>
      <c r="C43" s="194">
        <f>'TAB9'!C37</f>
        <v>0</v>
      </c>
      <c r="D43" s="194">
        <f>'TAB9'!D39</f>
        <v>0</v>
      </c>
      <c r="E43" s="194">
        <f>'TAB9'!E39</f>
        <v>0</v>
      </c>
      <c r="F43" s="198"/>
      <c r="G43" s="752"/>
    </row>
    <row r="44" spans="1:7" s="189" customFormat="1" x14ac:dyDescent="0.3">
      <c r="A44" s="445" t="s">
        <v>415</v>
      </c>
      <c r="B44" s="194">
        <f>'TAB9'!B38</f>
        <v>0</v>
      </c>
      <c r="C44" s="194">
        <f>'TAB9'!C38</f>
        <v>0</v>
      </c>
      <c r="D44" s="194">
        <f>'TAB9'!D40</f>
        <v>0</v>
      </c>
      <c r="E44" s="194">
        <f>'TAB9'!E40</f>
        <v>0</v>
      </c>
      <c r="F44" s="198"/>
      <c r="G44" s="752"/>
    </row>
    <row r="45" spans="1:7" s="203" customFormat="1" x14ac:dyDescent="0.3">
      <c r="A45" s="443" t="s">
        <v>392</v>
      </c>
      <c r="B45" s="202">
        <f>SUM(B38:B44)</f>
        <v>0</v>
      </c>
      <c r="C45" s="202">
        <f>SUM(C38:C44)</f>
        <v>0</v>
      </c>
      <c r="D45" s="202">
        <f>SUM(D38:D44)</f>
        <v>0</v>
      </c>
      <c r="E45" s="202">
        <f>SUM(E38:E44)</f>
        <v>0</v>
      </c>
      <c r="F45" s="198"/>
      <c r="G45" s="752"/>
    </row>
    <row r="46" spans="1:7" s="203" customFormat="1" ht="15" x14ac:dyDescent="0.3">
      <c r="G46" s="379"/>
    </row>
    <row r="47" spans="1:7" s="203" customFormat="1" x14ac:dyDescent="0.3">
      <c r="A47" s="201" t="s">
        <v>14</v>
      </c>
      <c r="B47" s="202">
        <f>+B35+B45</f>
        <v>0</v>
      </c>
      <c r="C47" s="202">
        <f t="shared" ref="C47:F47" si="3">+C35+C45</f>
        <v>0</v>
      </c>
      <c r="D47" s="202">
        <f t="shared" si="3"/>
        <v>0</v>
      </c>
      <c r="E47" s="202">
        <f t="shared" si="3"/>
        <v>0</v>
      </c>
      <c r="F47" s="202">
        <f t="shared" si="3"/>
        <v>0</v>
      </c>
      <c r="G47" s="154"/>
    </row>
    <row r="48" spans="1:7" s="189" customFormat="1" x14ac:dyDescent="0.3">
      <c r="A48" s="295"/>
      <c r="B48" s="321"/>
      <c r="C48" s="322"/>
      <c r="D48" s="322"/>
      <c r="E48" s="321"/>
      <c r="F48" s="323"/>
      <c r="G48" s="110"/>
    </row>
    <row r="49" spans="1:7" s="189" customFormat="1" x14ac:dyDescent="0.3">
      <c r="A49" s="201" t="s">
        <v>834</v>
      </c>
      <c r="B49" s="321"/>
      <c r="C49" s="322"/>
      <c r="D49" s="322"/>
      <c r="E49" s="321"/>
      <c r="F49" s="376"/>
      <c r="G49" s="521" t="s">
        <v>835</v>
      </c>
    </row>
    <row r="50" spans="1:7" s="189" customFormat="1" x14ac:dyDescent="0.3">
      <c r="A50" s="11" t="s">
        <v>1249</v>
      </c>
      <c r="B50" s="321"/>
      <c r="C50" s="322"/>
      <c r="D50" s="322"/>
      <c r="E50" s="321"/>
      <c r="F50" s="323"/>
      <c r="G50" s="110"/>
    </row>
    <row r="51" spans="1:7" s="189" customFormat="1" x14ac:dyDescent="0.3">
      <c r="A51" s="295"/>
      <c r="B51" s="317"/>
      <c r="C51" s="295"/>
      <c r="D51" s="295"/>
      <c r="E51" s="11"/>
      <c r="G51" s="110"/>
    </row>
    <row r="52" spans="1:7" s="189" customFormat="1" x14ac:dyDescent="0.3">
      <c r="A52" s="747" t="s">
        <v>595</v>
      </c>
      <c r="B52" s="747"/>
      <c r="C52" s="295"/>
      <c r="D52" s="295"/>
      <c r="E52" s="11"/>
      <c r="G52" s="110"/>
    </row>
    <row r="53" spans="1:7" s="189" customFormat="1" x14ac:dyDescent="0.3">
      <c r="A53" s="324"/>
      <c r="B53" s="325"/>
      <c r="C53" s="295"/>
      <c r="D53" s="295"/>
      <c r="E53" s="11"/>
      <c r="G53" s="110"/>
    </row>
    <row r="54" spans="1:7" s="189" customFormat="1" x14ac:dyDescent="0.3">
      <c r="A54" s="295"/>
      <c r="B54" s="326">
        <f>TAB00!E14</f>
        <v>2025</v>
      </c>
      <c r="C54" s="295"/>
      <c r="D54" s="295"/>
      <c r="E54" s="11"/>
      <c r="G54" s="110"/>
    </row>
    <row r="55" spans="1:7" s="189" customFormat="1" x14ac:dyDescent="0.3">
      <c r="A55" s="295" t="s">
        <v>1237</v>
      </c>
      <c r="B55" s="321" t="e">
        <f>+E13</f>
        <v>#N/A</v>
      </c>
      <c r="C55" s="295"/>
      <c r="D55" s="295"/>
      <c r="E55" s="11"/>
      <c r="G55" s="110"/>
    </row>
    <row r="56" spans="1:7" s="189" customFormat="1" x14ac:dyDescent="0.3">
      <c r="A56" s="327" t="s">
        <v>596</v>
      </c>
      <c r="B56" s="321">
        <f>E16</f>
        <v>0</v>
      </c>
      <c r="C56" s="295"/>
      <c r="D56" s="295"/>
      <c r="E56" s="11"/>
      <c r="G56" s="110"/>
    </row>
    <row r="57" spans="1:7" s="189" customFormat="1" x14ac:dyDescent="0.3">
      <c r="A57" s="327" t="s">
        <v>597</v>
      </c>
      <c r="B57" s="321">
        <f>E17+E39</f>
        <v>0</v>
      </c>
      <c r="C57" s="295"/>
      <c r="D57" s="295"/>
      <c r="E57" s="11"/>
      <c r="G57" s="110"/>
    </row>
    <row r="58" spans="1:7" s="189" customFormat="1" x14ac:dyDescent="0.3">
      <c r="A58" s="327" t="s">
        <v>598</v>
      </c>
      <c r="B58" s="321">
        <f>E18+E40</f>
        <v>0</v>
      </c>
      <c r="C58" s="295"/>
      <c r="D58" s="295"/>
      <c r="E58" s="11"/>
      <c r="G58" s="110"/>
    </row>
    <row r="59" spans="1:7" s="189" customFormat="1" x14ac:dyDescent="0.3">
      <c r="A59" s="327" t="s">
        <v>599</v>
      </c>
      <c r="B59" s="321">
        <f>E19+E41</f>
        <v>0</v>
      </c>
      <c r="C59" s="295"/>
      <c r="D59" s="295"/>
      <c r="E59" s="11"/>
      <c r="G59" s="110"/>
    </row>
    <row r="60" spans="1:7" s="189" customFormat="1" x14ac:dyDescent="0.3">
      <c r="A60" s="327" t="s">
        <v>600</v>
      </c>
      <c r="B60" s="321">
        <f t="shared" ref="B60" si="4">E20</f>
        <v>0</v>
      </c>
      <c r="C60" s="295"/>
      <c r="D60" s="295"/>
      <c r="E60" s="11"/>
      <c r="G60" s="110"/>
    </row>
    <row r="61" spans="1:7" s="189" customFormat="1" x14ac:dyDescent="0.3">
      <c r="A61" s="327" t="s">
        <v>601</v>
      </c>
      <c r="B61" s="321">
        <f>E21</f>
        <v>0</v>
      </c>
      <c r="C61" s="295"/>
      <c r="D61" s="295"/>
      <c r="E61" s="11"/>
      <c r="G61" s="110"/>
    </row>
    <row r="62" spans="1:7" s="189" customFormat="1" x14ac:dyDescent="0.3">
      <c r="A62" s="327" t="s">
        <v>621</v>
      </c>
      <c r="B62" s="321">
        <f>E24</f>
        <v>0</v>
      </c>
      <c r="C62" s="295"/>
      <c r="D62" s="295"/>
      <c r="E62" s="11"/>
      <c r="G62" s="110"/>
    </row>
    <row r="63" spans="1:7" s="189" customFormat="1" x14ac:dyDescent="0.3">
      <c r="A63" s="327" t="s">
        <v>602</v>
      </c>
      <c r="B63" s="321">
        <f t="shared" ref="B63:B64" si="5">E25</f>
        <v>0</v>
      </c>
      <c r="C63" s="295"/>
      <c r="D63" s="295"/>
      <c r="E63" s="11"/>
      <c r="G63" s="110"/>
    </row>
    <row r="64" spans="1:7" s="189" customFormat="1" x14ac:dyDescent="0.3">
      <c r="A64" s="327" t="s">
        <v>622</v>
      </c>
      <c r="B64" s="321">
        <f t="shared" si="5"/>
        <v>0</v>
      </c>
      <c r="C64" s="295"/>
      <c r="D64" s="295"/>
      <c r="E64" s="11"/>
      <c r="G64" s="110"/>
    </row>
    <row r="65" spans="1:7" s="189" customFormat="1" x14ac:dyDescent="0.3">
      <c r="A65" s="327" t="s">
        <v>603</v>
      </c>
      <c r="B65" s="321">
        <f>E27</f>
        <v>0</v>
      </c>
      <c r="C65" s="295"/>
      <c r="D65" s="295"/>
      <c r="E65" s="11"/>
      <c r="G65" s="110"/>
    </row>
    <row r="66" spans="1:7" s="189" customFormat="1" x14ac:dyDescent="0.3">
      <c r="A66" s="327" t="s">
        <v>623</v>
      </c>
      <c r="B66" s="321">
        <f>E28</f>
        <v>0</v>
      </c>
      <c r="C66" s="295"/>
      <c r="D66" s="295"/>
      <c r="E66" s="11"/>
      <c r="G66" s="110"/>
    </row>
    <row r="67" spans="1:7" s="189" customFormat="1" x14ac:dyDescent="0.3">
      <c r="A67" s="327" t="s">
        <v>604</v>
      </c>
      <c r="B67" s="321">
        <f>E29</f>
        <v>0</v>
      </c>
      <c r="C67" s="295"/>
      <c r="D67" s="295"/>
      <c r="E67" s="11"/>
      <c r="G67" s="110"/>
    </row>
    <row r="68" spans="1:7" s="189" customFormat="1" x14ac:dyDescent="0.3">
      <c r="A68" s="327" t="s">
        <v>605</v>
      </c>
      <c r="B68" s="321">
        <f>E38+E42+E43+E44+E32</f>
        <v>0</v>
      </c>
      <c r="C68" s="295"/>
      <c r="D68" s="295"/>
      <c r="E68" s="11"/>
      <c r="G68" s="110"/>
    </row>
    <row r="69" spans="1:7" s="189" customFormat="1" x14ac:dyDescent="0.3">
      <c r="A69" s="327" t="s">
        <v>708</v>
      </c>
      <c r="B69" s="321">
        <f>E34</f>
        <v>0</v>
      </c>
      <c r="C69" s="295"/>
      <c r="D69" s="295"/>
      <c r="E69" s="11"/>
      <c r="G69" s="110"/>
    </row>
    <row r="70" spans="1:7" s="189" customFormat="1" x14ac:dyDescent="0.3">
      <c r="A70" s="327" t="s">
        <v>836</v>
      </c>
      <c r="B70" s="321">
        <f>-F49</f>
        <v>0</v>
      </c>
      <c r="C70" s="295"/>
      <c r="D70" s="295"/>
      <c r="E70" s="11"/>
      <c r="G70" s="110"/>
    </row>
    <row r="71" spans="1:7" s="189" customFormat="1" x14ac:dyDescent="0.3">
      <c r="A71" s="328" t="s">
        <v>606</v>
      </c>
      <c r="B71" s="329" t="e">
        <f>SUM(B55:B70)</f>
        <v>#N/A</v>
      </c>
      <c r="C71" s="295"/>
      <c r="D71" s="295"/>
      <c r="E71" s="11"/>
      <c r="G71" s="110"/>
    </row>
    <row r="72" spans="1:7" s="189" customFormat="1" x14ac:dyDescent="0.3">
      <c r="A72" s="295"/>
      <c r="B72" s="317"/>
      <c r="C72" s="295"/>
      <c r="D72" s="295"/>
      <c r="E72" s="11"/>
      <c r="G72" s="110"/>
    </row>
    <row r="73" spans="1:7" s="189" customFormat="1" x14ac:dyDescent="0.3">
      <c r="A73" s="295"/>
      <c r="B73" s="317"/>
      <c r="C73" s="295"/>
      <c r="D73" s="295"/>
      <c r="E73" s="11"/>
      <c r="G73" s="110"/>
    </row>
    <row r="74" spans="1:7" s="189" customFormat="1" x14ac:dyDescent="0.3">
      <c r="C74" s="295"/>
      <c r="D74" s="295"/>
      <c r="E74" s="11"/>
      <c r="G74" s="110"/>
    </row>
    <row r="75" spans="1:7" s="189" customFormat="1" x14ac:dyDescent="0.3">
      <c r="A75" s="747" t="s">
        <v>1238</v>
      </c>
      <c r="B75" s="747"/>
      <c r="C75" s="295"/>
      <c r="D75" s="295"/>
      <c r="E75" s="11"/>
      <c r="G75" s="110"/>
    </row>
    <row r="76" spans="1:7" s="189" customFormat="1" x14ac:dyDescent="0.3">
      <c r="C76" s="295"/>
      <c r="D76" s="295"/>
      <c r="E76" s="11"/>
      <c r="G76" s="110"/>
    </row>
    <row r="77" spans="1:7" s="189" customFormat="1" x14ac:dyDescent="0.3">
      <c r="B77" s="326">
        <f>+B54</f>
        <v>2025</v>
      </c>
      <c r="C77" s="295"/>
      <c r="D77" s="295"/>
      <c r="E77" s="11"/>
      <c r="G77" s="110"/>
    </row>
    <row r="78" spans="1:7" s="189" customFormat="1" x14ac:dyDescent="0.3">
      <c r="A78" s="327" t="s">
        <v>607</v>
      </c>
      <c r="B78" s="321">
        <f>+F10</f>
        <v>0</v>
      </c>
      <c r="C78" s="295"/>
      <c r="D78" s="295"/>
      <c r="E78" s="11"/>
      <c r="G78" s="110"/>
    </row>
    <row r="79" spans="1:7" s="189" customFormat="1" x14ac:dyDescent="0.3">
      <c r="A79" s="327" t="s">
        <v>608</v>
      </c>
      <c r="B79" s="321">
        <f>+F11</f>
        <v>0</v>
      </c>
      <c r="C79" s="295"/>
      <c r="D79" s="295"/>
      <c r="E79" s="11"/>
      <c r="G79" s="110"/>
    </row>
    <row r="80" spans="1:7" s="189" customFormat="1" x14ac:dyDescent="0.3">
      <c r="A80" s="327" t="s">
        <v>624</v>
      </c>
      <c r="B80" s="321">
        <f>+F24</f>
        <v>0</v>
      </c>
      <c r="C80" s="295"/>
      <c r="D80" s="295"/>
      <c r="E80" s="11"/>
      <c r="G80" s="110"/>
    </row>
    <row r="81" spans="1:7" s="189" customFormat="1" x14ac:dyDescent="0.3">
      <c r="A81" s="327" t="s">
        <v>836</v>
      </c>
      <c r="B81" s="321">
        <f>+F49</f>
        <v>0</v>
      </c>
      <c r="C81" s="295"/>
      <c r="D81" s="295"/>
      <c r="E81" s="11"/>
      <c r="G81" s="110"/>
    </row>
    <row r="82" spans="1:7" s="189" customFormat="1" x14ac:dyDescent="0.3">
      <c r="A82" s="328" t="s">
        <v>609</v>
      </c>
      <c r="B82" s="329">
        <f>SUM(B78:B80)</f>
        <v>0</v>
      </c>
      <c r="C82" s="295"/>
      <c r="D82" s="295"/>
      <c r="E82" s="11"/>
      <c r="G82" s="110"/>
    </row>
    <row r="83" spans="1:7" s="189" customFormat="1" x14ac:dyDescent="0.3">
      <c r="A83" s="295"/>
      <c r="B83" s="317"/>
      <c r="C83" s="295"/>
      <c r="D83" s="295"/>
      <c r="E83" s="11"/>
      <c r="G83" s="110"/>
    </row>
    <row r="84" spans="1:7" s="189" customFormat="1" x14ac:dyDescent="0.3">
      <c r="A84" s="295"/>
      <c r="B84" s="317"/>
      <c r="C84" s="295"/>
      <c r="D84" s="295"/>
      <c r="E84" s="11"/>
      <c r="G84" s="110"/>
    </row>
    <row r="85" spans="1:7" s="189" customFormat="1" x14ac:dyDescent="0.3">
      <c r="A85" s="295"/>
      <c r="B85" s="317"/>
      <c r="C85" s="295"/>
      <c r="D85" s="295"/>
      <c r="E85" s="11"/>
      <c r="G85" s="110"/>
    </row>
    <row r="86" spans="1:7" s="189" customFormat="1" x14ac:dyDescent="0.3">
      <c r="A86" s="295"/>
      <c r="B86" s="317"/>
      <c r="C86" s="295"/>
      <c r="D86" s="295"/>
      <c r="E86" s="11"/>
      <c r="G86" s="110"/>
    </row>
    <row r="87" spans="1:7" s="189" customFormat="1" x14ac:dyDescent="0.3">
      <c r="A87" s="295"/>
      <c r="B87" s="317"/>
      <c r="C87" s="295"/>
      <c r="D87" s="295"/>
      <c r="E87" s="11"/>
      <c r="G87" s="110"/>
    </row>
    <row r="88" spans="1:7" s="189" customFormat="1" x14ac:dyDescent="0.3">
      <c r="A88" s="295"/>
      <c r="B88" s="317"/>
      <c r="C88" s="295"/>
      <c r="D88" s="295"/>
      <c r="E88" s="11"/>
      <c r="G88" s="110"/>
    </row>
    <row r="89" spans="1:7" s="189" customFormat="1" x14ac:dyDescent="0.3">
      <c r="A89" s="295"/>
      <c r="B89" s="317"/>
      <c r="C89" s="295"/>
      <c r="D89" s="295"/>
      <c r="E89" s="11"/>
      <c r="G89" s="110"/>
    </row>
    <row r="90" spans="1:7" s="189" customFormat="1" x14ac:dyDescent="0.3">
      <c r="A90" s="295"/>
      <c r="B90" s="317"/>
      <c r="C90" s="295"/>
      <c r="D90" s="295"/>
      <c r="E90" s="11"/>
      <c r="G90" s="110"/>
    </row>
    <row r="91" spans="1:7" s="189" customFormat="1" x14ac:dyDescent="0.3">
      <c r="A91" s="295"/>
      <c r="B91" s="317"/>
      <c r="C91" s="295"/>
      <c r="D91" s="295"/>
      <c r="E91" s="11"/>
      <c r="G91" s="110"/>
    </row>
    <row r="92" spans="1:7" s="189" customFormat="1" x14ac:dyDescent="0.3">
      <c r="A92" s="295"/>
      <c r="B92" s="317"/>
      <c r="C92" s="295"/>
      <c r="D92" s="295"/>
      <c r="E92" s="11"/>
      <c r="G92" s="110"/>
    </row>
    <row r="93" spans="1:7" s="189" customFormat="1" x14ac:dyDescent="0.3">
      <c r="A93" s="295"/>
      <c r="B93" s="317"/>
      <c r="C93" s="295"/>
      <c r="D93" s="295"/>
      <c r="E93" s="11"/>
      <c r="G93" s="110"/>
    </row>
    <row r="94" spans="1:7" s="189" customFormat="1" x14ac:dyDescent="0.3">
      <c r="A94" s="295"/>
      <c r="B94" s="317"/>
      <c r="C94" s="295"/>
      <c r="D94" s="295"/>
      <c r="E94" s="11"/>
      <c r="G94" s="110"/>
    </row>
    <row r="95" spans="1:7" s="189" customFormat="1" x14ac:dyDescent="0.3">
      <c r="A95" s="295"/>
      <c r="B95" s="317"/>
      <c r="C95" s="295"/>
      <c r="D95" s="295"/>
      <c r="E95" s="11"/>
      <c r="G95" s="110"/>
    </row>
    <row r="96" spans="1:7" s="189" customFormat="1" x14ac:dyDescent="0.3">
      <c r="A96" s="295"/>
      <c r="B96" s="317"/>
      <c r="C96" s="295"/>
      <c r="D96" s="295"/>
      <c r="E96" s="11"/>
      <c r="G96" s="110"/>
    </row>
    <row r="97" spans="1:7" s="189" customFormat="1" x14ac:dyDescent="0.3">
      <c r="A97" s="295"/>
      <c r="B97" s="317"/>
      <c r="C97" s="295"/>
      <c r="D97" s="295"/>
      <c r="E97" s="11"/>
      <c r="G97" s="110"/>
    </row>
    <row r="98" spans="1:7" s="189" customFormat="1" x14ac:dyDescent="0.3">
      <c r="A98" s="295"/>
      <c r="B98" s="317"/>
      <c r="C98" s="295"/>
      <c r="D98" s="295"/>
      <c r="E98" s="11"/>
      <c r="G98" s="110"/>
    </row>
    <row r="99" spans="1:7" s="189" customFormat="1" x14ac:dyDescent="0.3">
      <c r="A99" s="295"/>
      <c r="B99" s="317"/>
      <c r="C99" s="295"/>
      <c r="D99" s="295"/>
      <c r="E99" s="11"/>
      <c r="G99" s="110"/>
    </row>
    <row r="100" spans="1:7" s="189" customFormat="1" x14ac:dyDescent="0.3">
      <c r="A100" s="295"/>
      <c r="B100" s="317"/>
      <c r="C100" s="295"/>
      <c r="D100" s="295"/>
      <c r="E100" s="11"/>
      <c r="G100" s="110"/>
    </row>
    <row r="101" spans="1:7" s="189" customFormat="1" x14ac:dyDescent="0.3">
      <c r="A101" s="295"/>
      <c r="B101" s="317"/>
      <c r="C101" s="295"/>
      <c r="D101" s="295"/>
      <c r="E101" s="11"/>
      <c r="G101" s="110"/>
    </row>
    <row r="102" spans="1:7" s="189" customFormat="1" x14ac:dyDescent="0.3">
      <c r="A102" s="295"/>
      <c r="B102" s="317"/>
      <c r="C102" s="295"/>
      <c r="D102" s="295"/>
      <c r="E102" s="11"/>
      <c r="G102" s="110"/>
    </row>
    <row r="103" spans="1:7" s="189" customFormat="1" x14ac:dyDescent="0.3">
      <c r="A103" s="295"/>
      <c r="B103" s="317"/>
      <c r="C103" s="295"/>
      <c r="D103" s="295"/>
      <c r="E103" s="11"/>
      <c r="G103" s="110"/>
    </row>
    <row r="104" spans="1:7" s="189" customFormat="1" x14ac:dyDescent="0.3">
      <c r="A104" s="295"/>
      <c r="B104" s="317"/>
      <c r="C104" s="295"/>
      <c r="D104" s="295"/>
      <c r="E104" s="11"/>
      <c r="G104" s="110"/>
    </row>
    <row r="105" spans="1:7" s="189" customFormat="1" x14ac:dyDescent="0.3">
      <c r="A105" s="295"/>
      <c r="B105" s="317"/>
      <c r="C105" s="295"/>
      <c r="D105" s="295"/>
      <c r="E105" s="11"/>
      <c r="G105" s="110"/>
    </row>
    <row r="106" spans="1:7" s="189" customFormat="1" x14ac:dyDescent="0.3">
      <c r="A106" s="295"/>
      <c r="B106" s="317"/>
      <c r="C106" s="295"/>
      <c r="D106" s="295"/>
      <c r="E106" s="11"/>
      <c r="G106" s="110"/>
    </row>
    <row r="107" spans="1:7" s="189" customFormat="1" x14ac:dyDescent="0.3">
      <c r="A107" s="295"/>
      <c r="B107" s="317"/>
      <c r="C107" s="295"/>
      <c r="D107" s="295"/>
      <c r="E107" s="11"/>
      <c r="G107" s="110"/>
    </row>
    <row r="108" spans="1:7" s="189" customFormat="1" x14ac:dyDescent="0.3">
      <c r="A108" s="295"/>
      <c r="B108" s="317"/>
      <c r="C108" s="295"/>
      <c r="D108" s="295"/>
      <c r="E108" s="11"/>
      <c r="G108" s="110"/>
    </row>
    <row r="109" spans="1:7" s="189" customFormat="1" x14ac:dyDescent="0.3">
      <c r="A109" s="295"/>
      <c r="B109" s="317"/>
      <c r="C109" s="295"/>
      <c r="D109" s="295"/>
      <c r="E109" s="11"/>
      <c r="G109" s="110"/>
    </row>
    <row r="110" spans="1:7" s="189" customFormat="1" x14ac:dyDescent="0.3">
      <c r="A110" s="295"/>
      <c r="B110" s="317"/>
      <c r="C110" s="295"/>
      <c r="D110" s="295"/>
      <c r="E110" s="11"/>
      <c r="G110" s="110"/>
    </row>
    <row r="111" spans="1:7" s="189" customFormat="1" x14ac:dyDescent="0.3">
      <c r="A111" s="295"/>
      <c r="B111" s="317"/>
      <c r="C111" s="295"/>
      <c r="D111" s="295"/>
      <c r="E111" s="11"/>
      <c r="G111" s="110"/>
    </row>
    <row r="112" spans="1:7" s="189" customFormat="1" x14ac:dyDescent="0.3">
      <c r="A112" s="295"/>
      <c r="B112" s="317"/>
      <c r="C112" s="295"/>
      <c r="D112" s="295"/>
      <c r="E112" s="11"/>
      <c r="G112" s="110"/>
    </row>
    <row r="113" spans="1:7" s="189" customFormat="1" x14ac:dyDescent="0.3">
      <c r="A113" s="295"/>
      <c r="B113" s="317"/>
      <c r="C113" s="295"/>
      <c r="D113" s="295"/>
      <c r="E113" s="11"/>
      <c r="G113" s="110"/>
    </row>
    <row r="114" spans="1:7" s="189" customFormat="1" x14ac:dyDescent="0.3">
      <c r="A114" s="295"/>
      <c r="B114" s="317"/>
      <c r="C114" s="295"/>
      <c r="D114" s="295"/>
      <c r="E114" s="11"/>
      <c r="G114" s="110"/>
    </row>
    <row r="115" spans="1:7" s="189" customFormat="1" x14ac:dyDescent="0.3">
      <c r="A115" s="295"/>
      <c r="B115" s="317"/>
      <c r="C115" s="295"/>
      <c r="D115" s="295"/>
      <c r="E115" s="11"/>
      <c r="G115" s="110"/>
    </row>
    <row r="116" spans="1:7" s="189" customFormat="1" x14ac:dyDescent="0.3">
      <c r="A116" s="295"/>
      <c r="B116" s="317"/>
      <c r="C116" s="295"/>
      <c r="D116" s="295"/>
      <c r="E116" s="11"/>
      <c r="G116" s="110"/>
    </row>
    <row r="117" spans="1:7" s="189" customFormat="1" x14ac:dyDescent="0.3">
      <c r="A117" s="295"/>
      <c r="B117" s="317"/>
      <c r="C117" s="295"/>
      <c r="D117" s="295"/>
      <c r="E117" s="11"/>
      <c r="G117" s="110"/>
    </row>
    <row r="118" spans="1:7" s="189" customFormat="1" x14ac:dyDescent="0.3">
      <c r="A118" s="295"/>
      <c r="B118" s="317"/>
      <c r="C118" s="295"/>
      <c r="D118" s="295"/>
      <c r="E118" s="11"/>
      <c r="G118" s="110"/>
    </row>
    <row r="119" spans="1:7" s="189" customFormat="1" x14ac:dyDescent="0.3">
      <c r="A119" s="295"/>
      <c r="B119" s="317"/>
      <c r="C119" s="295"/>
      <c r="D119" s="295"/>
      <c r="E119" s="11"/>
      <c r="G119" s="110"/>
    </row>
    <row r="120" spans="1:7" s="189" customFormat="1" x14ac:dyDescent="0.3">
      <c r="A120" s="295"/>
      <c r="B120" s="317"/>
      <c r="C120" s="295"/>
      <c r="D120" s="295"/>
      <c r="E120" s="11"/>
      <c r="G120" s="110"/>
    </row>
  </sheetData>
  <mergeCells count="8">
    <mergeCell ref="A75:B75"/>
    <mergeCell ref="G15:G22"/>
    <mergeCell ref="A3:G3"/>
    <mergeCell ref="A52:B52"/>
    <mergeCell ref="G38:G45"/>
    <mergeCell ref="G23:G28"/>
    <mergeCell ref="G29:G31"/>
    <mergeCell ref="G10:G12"/>
  </mergeCells>
  <hyperlinks>
    <hyperlink ref="A1" location="TAB00!A1" display="Retour page de garde" xr:uid="{00000000-0004-0000-0600-000002000000}"/>
    <hyperlink ref="G23:G28" location="'TAB6'!A1" display="TAB6" xr:uid="{00000000-0004-0000-0600-000003000000}"/>
    <hyperlink ref="G29:G30" location="'TAB9'!A1" display="'TAB9" xr:uid="{00000000-0004-0000-0600-000005000000}"/>
    <hyperlink ref="G38:G45" location="'TAB9'!A1" display="TAB9" xr:uid="{00000000-0004-0000-0600-000006000000}"/>
    <hyperlink ref="G34" location="'TAB8'!A1" display="TAB8" xr:uid="{0F00DAE9-862D-447D-862D-5E7B5331782B}"/>
    <hyperlink ref="G10:G11" location="TAB4.1.1!A1" display="TAB4.1.1" xr:uid="{A927C70A-2B5F-4176-A79A-4BB4D5B88DD8}"/>
    <hyperlink ref="G15:G21" location="'TAB5'!A1" display="TAB5" xr:uid="{EFDADBAE-F4ED-46A3-891D-5EF1DF3C4064}"/>
    <hyperlink ref="G29:G31" location="'TAB7'!A1" display="TAB7" xr:uid="{2F0E3D14-5E9A-47AC-BD6E-20FE9D0E5631}"/>
    <hyperlink ref="G13" location="TAB3.0!A1" display="TAB3.0" xr:uid="{DC130717-AA2C-4D2E-B72E-DB86BF0B3D53}"/>
  </hyperlinks>
  <pageMargins left="0.7" right="0.7" top="0.75" bottom="0.75" header="0.3" footer="0.3"/>
  <pageSetup paperSize="9" scale="74" fitToHeight="0" orientation="landscape" verticalDpi="300" r:id="rId1"/>
  <rowBreaks count="1" manualBreakCount="1">
    <brk id="50"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50</vt:i4>
      </vt:variant>
      <vt:variant>
        <vt:lpstr>Plages nommées</vt:lpstr>
      </vt:variant>
      <vt:variant>
        <vt:i4>36</vt:i4>
      </vt:variant>
    </vt:vector>
  </HeadingPairs>
  <TitlesOfParts>
    <vt:vector size="86" baseType="lpstr">
      <vt:lpstr>TAB A</vt:lpstr>
      <vt:lpstr>TAB00</vt:lpstr>
      <vt:lpstr>Feuil1</vt:lpstr>
      <vt:lpstr>TAB B</vt:lpstr>
      <vt:lpstr>TAB1</vt:lpstr>
      <vt:lpstr>TAB1.1</vt:lpstr>
      <vt:lpstr>TAB1.2</vt:lpstr>
      <vt:lpstr>TAB2</vt:lpstr>
      <vt:lpstr>TAB3</vt:lpstr>
      <vt:lpstr>TAB3.0</vt:lpstr>
      <vt:lpstr>TAB3.1</vt:lpstr>
      <vt:lpstr>TAB3.2</vt:lpstr>
      <vt:lpstr>TAB3.3</vt:lpstr>
      <vt:lpstr>TAB3.3.1</vt:lpstr>
      <vt:lpstr>TAB4</vt:lpstr>
      <vt:lpstr>TAB4.1</vt:lpstr>
      <vt:lpstr>TAB4.1.1</vt:lpstr>
      <vt:lpstr>TAB4.1.1.1</vt:lpstr>
      <vt:lpstr>TAB4.1.1.2</vt:lpstr>
      <vt:lpstr>TAB4.1.1.3</vt:lpstr>
      <vt:lpstr>TAB4.1.1.4</vt:lpstr>
      <vt:lpstr>TAB4.1.1.5</vt:lpstr>
      <vt:lpstr>TAB4.1.1.6</vt:lpstr>
      <vt:lpstr>TAB4.1.1.7</vt:lpstr>
      <vt:lpstr>TAB4.2</vt:lpstr>
      <vt:lpstr>TAB4.3</vt:lpstr>
      <vt:lpstr>TAB5</vt:lpstr>
      <vt:lpstr>TAB5.3</vt:lpstr>
      <vt:lpstr>TAB5.4</vt:lpstr>
      <vt:lpstr>TAB5.5</vt:lpstr>
      <vt:lpstr>TAB5.6</vt:lpstr>
      <vt:lpstr>TAB5.7</vt:lpstr>
      <vt:lpstr>TAB5.8</vt:lpstr>
      <vt:lpstr>TAB5.9</vt:lpstr>
      <vt:lpstr>TAB6</vt:lpstr>
      <vt:lpstr>TAB6.1</vt:lpstr>
      <vt:lpstr>TAB6.2</vt:lpstr>
      <vt:lpstr>TAB6.4</vt:lpstr>
      <vt:lpstr>TAB6.5</vt:lpstr>
      <vt:lpstr>TAB7</vt:lpstr>
      <vt:lpstr>TAB7.1</vt:lpstr>
      <vt:lpstr>TAB7.1.1</vt:lpstr>
      <vt:lpstr>TAB8</vt:lpstr>
      <vt:lpstr>TAB9</vt:lpstr>
      <vt:lpstr>TAB9.1</vt:lpstr>
      <vt:lpstr>TAB10</vt:lpstr>
      <vt:lpstr>TAB10.1</vt:lpstr>
      <vt:lpstr>TAB10.2</vt:lpstr>
      <vt:lpstr>TAB10.3</vt:lpstr>
      <vt:lpstr>TAB10.4</vt:lpstr>
      <vt:lpstr>'TAB A'!Zone_d_impression</vt:lpstr>
      <vt:lpstr>'TAB B'!Zone_d_impression</vt:lpstr>
      <vt:lpstr>TAB00!Zone_d_impression</vt:lpstr>
      <vt:lpstr>'TAB1'!Zone_d_impression</vt:lpstr>
      <vt:lpstr>TAB1.1!Zone_d_impression</vt:lpstr>
      <vt:lpstr>'TAB10'!Zone_d_impression</vt:lpstr>
      <vt:lpstr>TAB10.1!Zone_d_impression</vt:lpstr>
      <vt:lpstr>TAB10.2!Zone_d_impression</vt:lpstr>
      <vt:lpstr>TAB10.3!Zone_d_impression</vt:lpstr>
      <vt:lpstr>TAB10.4!Zone_d_impression</vt:lpstr>
      <vt:lpstr>'TAB2'!Zone_d_impression</vt:lpstr>
      <vt:lpstr>'TAB3'!Zone_d_impression</vt:lpstr>
      <vt:lpstr>TAB3.3!Zone_d_impression</vt:lpstr>
      <vt:lpstr>TAB3.3.1!Zone_d_impression</vt:lpstr>
      <vt:lpstr>'TAB4'!Zone_d_impression</vt:lpstr>
      <vt:lpstr>TAB4.1.1!Zone_d_impression</vt:lpstr>
      <vt:lpstr>TAB4.1.1.4!Zone_d_impression</vt:lpstr>
      <vt:lpstr>TAB4.3!Zone_d_impression</vt:lpstr>
      <vt:lpstr>'TAB5'!Zone_d_impression</vt:lpstr>
      <vt:lpstr>TAB5.3!Zone_d_impression</vt:lpstr>
      <vt:lpstr>TAB5.4!Zone_d_impression</vt:lpstr>
      <vt:lpstr>TAB5.5!Zone_d_impression</vt:lpstr>
      <vt:lpstr>TAB5.6!Zone_d_impression</vt:lpstr>
      <vt:lpstr>TAB5.7!Zone_d_impression</vt:lpstr>
      <vt:lpstr>TAB5.8!Zone_d_impression</vt:lpstr>
      <vt:lpstr>'TAB6'!Zone_d_impression</vt:lpstr>
      <vt:lpstr>TAB6.1!Zone_d_impression</vt:lpstr>
      <vt:lpstr>TAB6.2!Zone_d_impression</vt:lpstr>
      <vt:lpstr>TAB6.4!Zone_d_impression</vt:lpstr>
      <vt:lpstr>TAB6.5!Zone_d_impression</vt:lpstr>
      <vt:lpstr>'TAB7'!Zone_d_impression</vt:lpstr>
      <vt:lpstr>TAB7.1!Zone_d_impression</vt:lpstr>
      <vt:lpstr>TAB7.1.1!Zone_d_impression</vt:lpstr>
      <vt:lpstr>'TAB8'!Zone_d_impression</vt:lpstr>
      <vt:lpstr>'TAB9'!Zone_d_impression</vt:lpstr>
      <vt:lpstr>TAB9.1!Zone_d_impression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Elise Bihain</dc:creator>
  <cp:lastModifiedBy>Did doc</cp:lastModifiedBy>
  <cp:lastPrinted>2022-05-20T08:13:56Z</cp:lastPrinted>
  <dcterms:created xsi:type="dcterms:W3CDTF">2017-03-01T08:55:56Z</dcterms:created>
  <dcterms:modified xsi:type="dcterms:W3CDTF">2023-05-26T07:41:20Z</dcterms:modified>
</cp:coreProperties>
</file>