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_Site 2021\Pour CMS\"/>
    </mc:Choice>
  </mc:AlternateContent>
  <xr:revisionPtr revIDLastSave="0" documentId="13_ncr:1_{1E69A724-AA34-4A92-B85D-7581BC5288D5}" xr6:coauthVersionLast="47" xr6:coauthVersionMax="47" xr10:uidLastSave="{00000000-0000-0000-0000-000000000000}"/>
  <workbookProtection workbookPassword="D27E" lockStructure="1" lockWindows="1"/>
  <bookViews>
    <workbookView showHorizontalScroll="0" showVerticalScroll="0" showSheetTabs="0" xWindow="-120" yWindow="-120" windowWidth="29040" windowHeight="15840" xr2:uid="{00000000-000D-0000-FFFF-FFFF00000000}"/>
  </bookViews>
  <sheets>
    <sheet name="Feuil1" sheetId="1" r:id="rId1"/>
    <sheet name="Tarifs et Surcharges" sheetId="2" r:id="rId2"/>
    <sheet name="Pro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7" i="2"/>
  <c r="C5" i="2"/>
  <c r="C28" i="2"/>
  <c r="C24" i="2"/>
  <c r="C22" i="2"/>
  <c r="C18" i="2"/>
  <c r="C11" i="2"/>
  <c r="C4" i="2"/>
  <c r="A16" i="1"/>
  <c r="A17" i="1"/>
  <c r="A15" i="1"/>
  <c r="A12" i="1"/>
  <c r="E23" i="1"/>
  <c r="C23" i="1"/>
  <c r="A23" i="1"/>
  <c r="E22" i="1"/>
  <c r="A22" i="1"/>
  <c r="E21" i="1"/>
  <c r="C21" i="1"/>
  <c r="A21" i="1"/>
  <c r="E20" i="1"/>
  <c r="C6" i="2"/>
  <c r="C9" i="2"/>
  <c r="A20" i="1"/>
  <c r="E16" i="1"/>
  <c r="E15" i="1"/>
  <c r="E14" i="1"/>
  <c r="A14" i="1"/>
  <c r="E17" i="1"/>
  <c r="C10" i="2"/>
  <c r="C3" i="2"/>
  <c r="B13" i="2"/>
  <c r="B19" i="2" s="1"/>
  <c r="C22" i="1"/>
  <c r="B25" i="2"/>
  <c r="B23" i="2"/>
  <c r="C13" i="2" l="1"/>
  <c r="C23" i="2" s="1"/>
  <c r="B29" i="2"/>
  <c r="C25" i="2"/>
  <c r="C19" i="2" l="1"/>
  <c r="C20" i="1" s="1"/>
  <c r="C29" i="2"/>
</calcChain>
</file>

<file path=xl/sharedStrings.xml><?xml version="1.0" encoding="utf-8"?>
<sst xmlns="http://schemas.openxmlformats.org/spreadsheetml/2006/main" count="35" uniqueCount="29">
  <si>
    <t>Cotisation fédérale: redevance CREG</t>
  </si>
  <si>
    <t>Cotis. Féd.: passif dénucléarisation</t>
  </si>
  <si>
    <t>Cotis. Féd.: passif fonds KYOTO</t>
  </si>
  <si>
    <t>Cotis. Féd.: Surcharge.aide sociale (OSP)</t>
  </si>
  <si>
    <t>Cotis. Féd.: surcharge clients protégés</t>
  </si>
  <si>
    <t>Redevance de raccordement</t>
  </si>
  <si>
    <t>c€/kWh</t>
  </si>
  <si>
    <t>€/kWh</t>
  </si>
  <si>
    <t>Total</t>
  </si>
  <si>
    <t>Cotisations fédérales et surcharges</t>
  </si>
  <si>
    <t>Tarifs</t>
  </si>
  <si>
    <t>Tarif normal</t>
  </si>
  <si>
    <t xml:space="preserve">  - monohoraire</t>
  </si>
  <si>
    <t>Tarif bihoraire</t>
  </si>
  <si>
    <t xml:space="preserve">  - jour</t>
  </si>
  <si>
    <t xml:space="preserve">  - nuit</t>
  </si>
  <si>
    <t>Tarif exclusif nuit</t>
  </si>
  <si>
    <t xml:space="preserve">  - excl nuit</t>
  </si>
  <si>
    <t xml:space="preserve">   + cot fed &amp; surch</t>
  </si>
  <si>
    <t>Tarif social - Calcul du coût de la consommation annuelle</t>
  </si>
  <si>
    <t>Compteur normal - monohoraire</t>
  </si>
  <si>
    <t>Compteur bihoraire</t>
  </si>
  <si>
    <t>Compteur bihoraire + exclusif nuit</t>
  </si>
  <si>
    <t>Compteur simple + exclusif nuit</t>
  </si>
  <si>
    <t>Choisissez votre type de compteur:</t>
  </si>
  <si>
    <t>Compteur simple - monohoraire</t>
  </si>
  <si>
    <t>Coût certificats verts Offshore</t>
  </si>
  <si>
    <t>Cotisation sur l'énergie</t>
  </si>
  <si>
    <t>Surcharge "Chauffage"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</si>
</sst>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00"/>
    <numFmt numFmtId="165" formatCode="0.00000000"/>
    <numFmt numFmtId="166" formatCode="#,##0.00000"/>
    <numFmt numFmtId="167" formatCode="#,##0.00000_ ;[Red]\-#,##0.00000\ "/>
  </numFmts>
  <fonts count="27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7" borderId="1" applyNumberFormat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3" applyNumberFormat="0" applyAlignment="0" applyProtection="0"/>
    <xf numFmtId="0" fontId="1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2" borderId="8" applyNumberFormat="0" applyAlignment="0" applyProtection="0"/>
  </cellStyleXfs>
  <cellXfs count="30">
    <xf numFmtId="0" fontId="0" fillId="0" borderId="0" xfId="0"/>
    <xf numFmtId="0" fontId="2" fillId="0" borderId="0" xfId="35" applyFont="1" applyFill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35" applyFont="1" applyFill="1" applyBorder="1" applyAlignment="1">
      <alignment vertical="center"/>
    </xf>
    <xf numFmtId="164" fontId="6" fillId="0" borderId="0" xfId="0" applyNumberFormat="1" applyFont="1"/>
    <xf numFmtId="165" fontId="6" fillId="0" borderId="0" xfId="0" applyNumberFormat="1" applyFont="1"/>
    <xf numFmtId="0" fontId="0" fillId="0" borderId="0" xfId="0" quotePrefix="1"/>
    <xf numFmtId="0" fontId="4" fillId="23" borderId="0" xfId="0" applyFont="1" applyFill="1"/>
    <xf numFmtId="0" fontId="0" fillId="0" borderId="9" xfId="0" quotePrefix="1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0" xfId="0" quotePrefix="1" applyBorder="1"/>
    <xf numFmtId="164" fontId="0" fillId="0" borderId="0" xfId="0" applyNumberFormat="1" applyBorder="1"/>
    <xf numFmtId="164" fontId="0" fillId="0" borderId="10" xfId="0" applyNumberFormat="1" applyBorder="1"/>
    <xf numFmtId="0" fontId="4" fillId="24" borderId="0" xfId="0" applyFont="1" applyFill="1"/>
    <xf numFmtId="0" fontId="4" fillId="0" borderId="0" xfId="0" applyFont="1" applyFill="1"/>
    <xf numFmtId="0" fontId="8" fillId="0" borderId="0" xfId="0" applyFont="1"/>
    <xf numFmtId="0" fontId="8" fillId="0" borderId="0" xfId="0" applyFont="1" applyProtection="1">
      <protection locked="0"/>
    </xf>
    <xf numFmtId="166" fontId="0" fillId="0" borderId="11" xfId="0" applyNumberFormat="1" applyFill="1" applyBorder="1" applyAlignment="1" applyProtection="1">
      <alignment vertical="center"/>
      <protection locked="0"/>
    </xf>
    <xf numFmtId="167" fontId="2" fillId="0" borderId="11" xfId="35" applyNumberFormat="1" applyFill="1" applyBorder="1" applyAlignment="1" applyProtection="1">
      <alignment vertical="center"/>
      <protection locked="0"/>
    </xf>
    <xf numFmtId="0" fontId="0" fillId="0" borderId="0" xfId="0" quotePrefix="1" applyAlignment="1">
      <alignment horizont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Standaard_meterhuur_elek" xfId="34" xr:uid="{00000000-0005-0000-0000-000022000000}"/>
    <cellStyle name="Standaard_VREGDM-#5369-v7-Modelvragenlijst_vergelijking_leveranciers" xfId="35" xr:uid="{00000000-0005-0000-0000-000023000000}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142875</xdr:rowOff>
        </xdr:from>
        <xdr:to>
          <xdr:col>6</xdr:col>
          <xdr:colOff>104775</xdr:colOff>
          <xdr:row>6</xdr:row>
          <xdr:rowOff>85725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23</xdr:row>
          <xdr:rowOff>142875</xdr:rowOff>
        </xdr:from>
        <xdr:to>
          <xdr:col>7</xdr:col>
          <xdr:colOff>180975</xdr:colOff>
          <xdr:row>25</xdr:row>
          <xdr:rowOff>19050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B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Nouveau calcul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23"/>
  <sheetViews>
    <sheetView windowProtection="1" showGridLines="0" showRowColHeaders="0" tabSelected="1" zoomScaleNormal="100" workbookViewId="0">
      <selection activeCell="D8" sqref="D8"/>
    </sheetView>
  </sheetViews>
  <sheetFormatPr baseColWidth="10" defaultRowHeight="12.75" x14ac:dyDescent="0.2"/>
  <cols>
    <col min="1" max="1" width="39.42578125" bestFit="1" customWidth="1"/>
    <col min="2" max="2" width="5.140625" customWidth="1"/>
    <col min="3" max="3" width="8.28515625" customWidth="1"/>
    <col min="7" max="7" width="8" customWidth="1"/>
    <col min="8" max="8" width="5" customWidth="1"/>
    <col min="9" max="9" width="7" customWidth="1"/>
  </cols>
  <sheetData>
    <row r="1" spans="1:11" ht="13.5" thickBot="1" x14ac:dyDescent="0.25"/>
    <row r="2" spans="1:11" ht="38.25" customHeight="1" thickBot="1" x14ac:dyDescent="0.25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6" spans="1:11" x14ac:dyDescent="0.2">
      <c r="A6" s="17" t="s">
        <v>24</v>
      </c>
      <c r="G6" s="23"/>
      <c r="I6" s="19"/>
      <c r="J6" s="19" t="s">
        <v>25</v>
      </c>
      <c r="K6" s="19">
        <v>1</v>
      </c>
    </row>
    <row r="7" spans="1:11" x14ac:dyDescent="0.2">
      <c r="I7" s="19"/>
      <c r="J7" s="19" t="s">
        <v>21</v>
      </c>
      <c r="K7" s="19">
        <v>2</v>
      </c>
    </row>
    <row r="8" spans="1:11" x14ac:dyDescent="0.2">
      <c r="I8" s="19"/>
      <c r="J8" s="19" t="s">
        <v>23</v>
      </c>
      <c r="K8" s="19">
        <v>3</v>
      </c>
    </row>
    <row r="9" spans="1:11" x14ac:dyDescent="0.2">
      <c r="I9" s="19"/>
      <c r="J9" s="19" t="s">
        <v>22</v>
      </c>
      <c r="K9" s="19">
        <v>4</v>
      </c>
    </row>
    <row r="10" spans="1:11" x14ac:dyDescent="0.2">
      <c r="I10" s="19"/>
      <c r="J10" s="19"/>
      <c r="K10" s="19"/>
    </row>
    <row r="11" spans="1:11" x14ac:dyDescent="0.2">
      <c r="I11" s="19"/>
      <c r="J11" s="20"/>
      <c r="K11" s="19"/>
    </row>
    <row r="12" spans="1:11" x14ac:dyDescent="0.2">
      <c r="A12" s="18" t="str">
        <f>IF(J11&lt;&gt;0,"Introduisez vos consommations annuelles:","")</f>
        <v/>
      </c>
    </row>
    <row r="14" spans="1:11" x14ac:dyDescent="0.2">
      <c r="A14" t="str">
        <f>IF(OR(J11=1,J11=3),"Consommation annuelle:","")</f>
        <v/>
      </c>
      <c r="C14" s="27"/>
      <c r="D14" s="27"/>
      <c r="E14" s="8" t="str">
        <f>IF(OR(J11=1,J11=3),"  kWh","")</f>
        <v/>
      </c>
    </row>
    <row r="15" spans="1:11" x14ac:dyDescent="0.2">
      <c r="A15" t="str">
        <f>IF(OR(J11=2,J11=4),"Consommation heures pleines (jours de la semaine):","")</f>
        <v/>
      </c>
      <c r="C15" s="28"/>
      <c r="D15" s="28"/>
      <c r="E15" t="str">
        <f>IF(OR(J11=2,J11=4),"  kWh","")</f>
        <v/>
      </c>
    </row>
    <row r="16" spans="1:11" x14ac:dyDescent="0.2">
      <c r="A16" t="str">
        <f>IF(OR(J11=2,J11=4),"Consommation heures creuses (nuits et week-ends):","")</f>
        <v/>
      </c>
      <c r="C16" s="28"/>
      <c r="D16" s="28"/>
      <c r="E16" t="str">
        <f>IF(OR(J11=2,J11=4),"  kWh","")</f>
        <v/>
      </c>
    </row>
    <row r="17" spans="1:5" x14ac:dyDescent="0.2">
      <c r="A17" t="str">
        <f>IF(OR(J11=3,J11=4),"Consommation en ''exclusif nuit'' :","")</f>
        <v/>
      </c>
      <c r="C17" s="28"/>
      <c r="D17" s="28"/>
      <c r="E17" t="str">
        <f>IF(OR(J11=3,J11=4),"  kWh","")</f>
        <v/>
      </c>
    </row>
    <row r="20" spans="1:5" x14ac:dyDescent="0.2">
      <c r="A20" t="str">
        <f>IF(J11=1,"Montant annuel de la facture:","")</f>
        <v/>
      </c>
      <c r="C20" s="29" t="str">
        <f>IF(J11=1,C14*'Tarifs et Surcharges'!C19,"")</f>
        <v/>
      </c>
      <c r="D20" s="29"/>
      <c r="E20" t="str">
        <f>IF(J11=1,"€","")</f>
        <v/>
      </c>
    </row>
    <row r="21" spans="1:5" x14ac:dyDescent="0.2">
      <c r="A21" t="str">
        <f>IF(J11=2,"Montant annuel de la facture:","")</f>
        <v/>
      </c>
      <c r="C21" s="29" t="str">
        <f>IF(J11=2,C15*'Tarifs et Surcharges'!C23+C16*'Tarifs et Surcharges'!C25,"")</f>
        <v/>
      </c>
      <c r="D21" s="29"/>
      <c r="E21" t="str">
        <f>IF(J11=2,"€","")</f>
        <v/>
      </c>
    </row>
    <row r="22" spans="1:5" x14ac:dyDescent="0.2">
      <c r="A22" t="str">
        <f>IF(J11=3,"Montant annuel de la facture:","")</f>
        <v/>
      </c>
      <c r="C22" s="29" t="str">
        <f>IF(J11=3,C14*'Tarifs et Surcharges'!C19+C17*'Tarifs et Surcharges'!C29,"")</f>
        <v/>
      </c>
      <c r="D22" s="29"/>
      <c r="E22" t="str">
        <f>IF(J11=3,"€","")</f>
        <v/>
      </c>
    </row>
    <row r="23" spans="1:5" x14ac:dyDescent="0.2">
      <c r="A23" t="str">
        <f>IF(J11=4,"Montant annuel de la facture:","")</f>
        <v/>
      </c>
      <c r="C23" s="29" t="str">
        <f>IF(J11=4,C15*'Tarifs et Surcharges'!C23+Feuil1!C16*'Tarifs et Surcharges'!C25+Feuil1!C17*'Tarifs et Surcharges'!C29,"")</f>
        <v/>
      </c>
      <c r="D23" s="29"/>
      <c r="E23" t="str">
        <f>IF(J11=4,"€","")</f>
        <v/>
      </c>
    </row>
  </sheetData>
  <sheetProtection password="D27E" sheet="1" objects="1" scenarios="1"/>
  <mergeCells count="9">
    <mergeCell ref="A2:K2"/>
    <mergeCell ref="C14:D14"/>
    <mergeCell ref="C15:D15"/>
    <mergeCell ref="C16:D16"/>
    <mergeCell ref="C23:D23"/>
    <mergeCell ref="C17:D17"/>
    <mergeCell ref="C20:D20"/>
    <mergeCell ref="C21:D21"/>
    <mergeCell ref="C22:D22"/>
  </mergeCells>
  <phoneticPr fontId="3" type="noConversion"/>
  <conditionalFormatting sqref="A12">
    <cfRule type="expression" dxfId="10" priority="1" stopIfTrue="1">
      <formula>$J$11&lt;&gt;0</formula>
    </cfRule>
  </conditionalFormatting>
  <conditionalFormatting sqref="C14:D14">
    <cfRule type="expression" dxfId="9" priority="2" stopIfTrue="1">
      <formula>$J$11=1</formula>
    </cfRule>
    <cfRule type="expression" dxfId="8" priority="3" stopIfTrue="1">
      <formula>$J$11=3</formula>
    </cfRule>
  </conditionalFormatting>
  <conditionalFormatting sqref="C15:D16">
    <cfRule type="expression" dxfId="7" priority="4" stopIfTrue="1">
      <formula>$J$11=2</formula>
    </cfRule>
    <cfRule type="expression" dxfId="6" priority="5" stopIfTrue="1">
      <formula>$J$11=4</formula>
    </cfRule>
  </conditionalFormatting>
  <conditionalFormatting sqref="C17:D17">
    <cfRule type="expression" dxfId="5" priority="6" stopIfTrue="1">
      <formula>$J$11=3</formula>
    </cfRule>
    <cfRule type="expression" dxfId="4" priority="7" stopIfTrue="1">
      <formula>$J$11=4</formula>
    </cfRule>
  </conditionalFormatting>
  <conditionalFormatting sqref="C20:D20">
    <cfRule type="expression" dxfId="3" priority="8" stopIfTrue="1">
      <formula>$J$11=1</formula>
    </cfRule>
  </conditionalFormatting>
  <conditionalFormatting sqref="C21:D21">
    <cfRule type="expression" dxfId="2" priority="9" stopIfTrue="1">
      <formula>$J$11=2</formula>
    </cfRule>
  </conditionalFormatting>
  <conditionalFormatting sqref="C22:D22">
    <cfRule type="expression" dxfId="1" priority="10" stopIfTrue="1">
      <formula>$J$11=3</formula>
    </cfRule>
  </conditionalFormatting>
  <conditionalFormatting sqref="C23:D23">
    <cfRule type="expression" dxfId="0" priority="11" stopIfTrue="1">
      <formula>$J$11=4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defaultSize="0" autoLine="0" linkedCell="J11" listFillRange="J6:K9" r:id="rId5">
            <anchor moveWithCells="1">
              <from>
                <xdr:col>3</xdr:col>
                <xdr:colOff>0</xdr:colOff>
                <xdr:row>4</xdr:row>
                <xdr:rowOff>142875</xdr:rowOff>
              </from>
              <to>
                <xdr:col>6</xdr:col>
                <xdr:colOff>104775</xdr:colOff>
                <xdr:row>6</xdr:row>
                <xdr:rowOff>85725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Button 4">
          <controlPr defaultSize="0" print="0" autoFill="0" autoPict="0" macro="[0]!CLS">
            <anchor moveWithCells="1" sizeWithCells="1">
              <from>
                <xdr:col>5</xdr:col>
                <xdr:colOff>371475</xdr:colOff>
                <xdr:row>23</xdr:row>
                <xdr:rowOff>142875</xdr:rowOff>
              </from>
              <to>
                <xdr:col>7</xdr:col>
                <xdr:colOff>180975</xdr:colOff>
                <xdr:row>25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30"/>
  <sheetViews>
    <sheetView windowProtection="1" workbookViewId="0">
      <selection activeCell="B29" sqref="B29"/>
    </sheetView>
  </sheetViews>
  <sheetFormatPr baseColWidth="10" defaultRowHeight="12.75" x14ac:dyDescent="0.2"/>
  <cols>
    <col min="1" max="1" width="35.5703125" bestFit="1" customWidth="1"/>
    <col min="2" max="3" width="14.7109375" customWidth="1"/>
  </cols>
  <sheetData>
    <row r="1" spans="1:3" x14ac:dyDescent="0.2">
      <c r="A1" s="9" t="s">
        <v>9</v>
      </c>
    </row>
    <row r="2" spans="1:3" x14ac:dyDescent="0.2">
      <c r="B2" s="4" t="s">
        <v>6</v>
      </c>
      <c r="C2" s="4" t="s">
        <v>7</v>
      </c>
    </row>
    <row r="3" spans="1:3" x14ac:dyDescent="0.2">
      <c r="A3" s="1" t="s">
        <v>0</v>
      </c>
      <c r="B3" s="21">
        <v>1.6789999999999999E-2</v>
      </c>
      <c r="C3" s="3">
        <f>B3/100</f>
        <v>1.6789999999999999E-4</v>
      </c>
    </row>
    <row r="4" spans="1:3" x14ac:dyDescent="0.2">
      <c r="A4" s="1" t="s">
        <v>27</v>
      </c>
      <c r="B4" s="2">
        <v>0</v>
      </c>
      <c r="C4" s="3">
        <f>B4/100</f>
        <v>0</v>
      </c>
    </row>
    <row r="5" spans="1:3" x14ac:dyDescent="0.2">
      <c r="A5" s="1" t="s">
        <v>1</v>
      </c>
      <c r="B5" s="2">
        <v>0.10100000000000001</v>
      </c>
      <c r="C5" s="3">
        <f t="shared" ref="C5:C11" si="0">B5/100</f>
        <v>1.01E-3</v>
      </c>
    </row>
    <row r="6" spans="1:3" x14ac:dyDescent="0.2">
      <c r="A6" s="1" t="s">
        <v>2</v>
      </c>
      <c r="B6" s="2">
        <v>0</v>
      </c>
      <c r="C6" s="3">
        <f t="shared" si="0"/>
        <v>0</v>
      </c>
    </row>
    <row r="7" spans="1:3" x14ac:dyDescent="0.2">
      <c r="A7" s="1" t="s">
        <v>3</v>
      </c>
      <c r="B7" s="21">
        <v>4.6240000000000003E-2</v>
      </c>
      <c r="C7" s="3">
        <f t="shared" si="0"/>
        <v>4.6240000000000002E-4</v>
      </c>
    </row>
    <row r="8" spans="1:3" x14ac:dyDescent="0.2">
      <c r="A8" s="1" t="s">
        <v>4</v>
      </c>
      <c r="B8" s="21">
        <v>0.15508</v>
      </c>
      <c r="C8" s="3">
        <f t="shared" si="0"/>
        <v>1.5508E-3</v>
      </c>
    </row>
    <row r="9" spans="1:3" x14ac:dyDescent="0.2">
      <c r="A9" s="1" t="s">
        <v>28</v>
      </c>
      <c r="B9" s="22">
        <v>0</v>
      </c>
      <c r="C9" s="3">
        <f t="shared" si="0"/>
        <v>0</v>
      </c>
    </row>
    <row r="10" spans="1:3" x14ac:dyDescent="0.2">
      <c r="A10" s="1" t="s">
        <v>5</v>
      </c>
      <c r="B10" s="2">
        <v>7.4999999999999997E-2</v>
      </c>
      <c r="C10" s="3">
        <f t="shared" si="0"/>
        <v>7.5000000000000002E-4</v>
      </c>
    </row>
    <row r="11" spans="1:3" x14ac:dyDescent="0.2">
      <c r="A11" s="1" t="s">
        <v>26</v>
      </c>
      <c r="B11" s="2">
        <v>0</v>
      </c>
      <c r="C11" s="3">
        <f t="shared" si="0"/>
        <v>0</v>
      </c>
    </row>
    <row r="13" spans="1:3" x14ac:dyDescent="0.2">
      <c r="A13" s="5" t="s">
        <v>8</v>
      </c>
      <c r="B13" s="6">
        <f>SUM(B3:B12)</f>
        <v>0.39411000000000002</v>
      </c>
      <c r="C13" s="7">
        <f>SUM(C3:C12)</f>
        <v>3.9410999999999995E-3</v>
      </c>
    </row>
    <row r="15" spans="1:3" x14ac:dyDescent="0.2">
      <c r="A15" s="9" t="s">
        <v>10</v>
      </c>
    </row>
    <row r="16" spans="1:3" ht="13.5" thickBot="1" x14ac:dyDescent="0.25">
      <c r="A16" s="12"/>
      <c r="B16" s="12"/>
      <c r="C16" s="12"/>
    </row>
    <row r="17" spans="1:3" ht="13.5" thickTop="1" x14ac:dyDescent="0.2">
      <c r="A17" t="s">
        <v>11</v>
      </c>
    </row>
    <row r="18" spans="1:3" x14ac:dyDescent="0.2">
      <c r="A18" s="8" t="s">
        <v>12</v>
      </c>
      <c r="B18" s="2">
        <v>22.391999999999999</v>
      </c>
      <c r="C18" s="2">
        <f>B18/100</f>
        <v>0.22392000000000001</v>
      </c>
    </row>
    <row r="19" spans="1:3" ht="13.5" thickBot="1" x14ac:dyDescent="0.25">
      <c r="A19" s="10" t="s">
        <v>18</v>
      </c>
      <c r="B19" s="11">
        <f>B18+B13</f>
        <v>22.786110000000001</v>
      </c>
      <c r="C19" s="11">
        <f>C18+C13</f>
        <v>0.22786110000000001</v>
      </c>
    </row>
    <row r="20" spans="1:3" ht="14.25" thickTop="1" thickBot="1" x14ac:dyDescent="0.25">
      <c r="A20" s="13"/>
      <c r="B20" s="16"/>
      <c r="C20" s="16"/>
    </row>
    <row r="21" spans="1:3" ht="13.5" thickTop="1" x14ac:dyDescent="0.2">
      <c r="A21" t="s">
        <v>13</v>
      </c>
      <c r="B21" s="2"/>
      <c r="C21" s="2"/>
    </row>
    <row r="22" spans="1:3" x14ac:dyDescent="0.2">
      <c r="A22" s="8" t="s">
        <v>14</v>
      </c>
      <c r="B22" s="2">
        <v>23.128</v>
      </c>
      <c r="C22" s="2">
        <f>B22/100</f>
        <v>0.23128000000000001</v>
      </c>
    </row>
    <row r="23" spans="1:3" x14ac:dyDescent="0.2">
      <c r="A23" s="14" t="s">
        <v>18</v>
      </c>
      <c r="B23" s="15">
        <f>B22+B13</f>
        <v>23.522110000000001</v>
      </c>
      <c r="C23" s="15">
        <f>C22+C13</f>
        <v>0.23522110000000002</v>
      </c>
    </row>
    <row r="24" spans="1:3" x14ac:dyDescent="0.2">
      <c r="A24" s="8" t="s">
        <v>15</v>
      </c>
      <c r="B24" s="2">
        <v>18.699000000000002</v>
      </c>
      <c r="C24" s="2">
        <f>B24/100</f>
        <v>0.18699000000000002</v>
      </c>
    </row>
    <row r="25" spans="1:3" ht="13.5" thickBot="1" x14ac:dyDescent="0.25">
      <c r="A25" s="10" t="s">
        <v>18</v>
      </c>
      <c r="B25" s="11">
        <f>B24+B13</f>
        <v>19.093110000000003</v>
      </c>
      <c r="C25" s="11">
        <f>C24+C13</f>
        <v>0.19093110000000002</v>
      </c>
    </row>
    <row r="26" spans="1:3" ht="14.25" thickTop="1" thickBot="1" x14ac:dyDescent="0.25">
      <c r="A26" s="13"/>
      <c r="B26" s="16"/>
      <c r="C26" s="16"/>
    </row>
    <row r="27" spans="1:3" ht="13.5" thickTop="1" x14ac:dyDescent="0.2">
      <c r="A27" t="s">
        <v>16</v>
      </c>
      <c r="B27" s="2"/>
      <c r="C27" s="2"/>
    </row>
    <row r="28" spans="1:3" x14ac:dyDescent="0.2">
      <c r="A28" s="8" t="s">
        <v>17</v>
      </c>
      <c r="B28" s="2">
        <v>13.656000000000001</v>
      </c>
      <c r="C28" s="2">
        <f>B28/100</f>
        <v>0.13656000000000001</v>
      </c>
    </row>
    <row r="29" spans="1:3" ht="13.5" thickBot="1" x14ac:dyDescent="0.25">
      <c r="A29" s="10" t="s">
        <v>18</v>
      </c>
      <c r="B29" s="11">
        <f>B28+B13</f>
        <v>14.05011</v>
      </c>
      <c r="C29" s="11">
        <f>C28+C13</f>
        <v>0.14050110000000002</v>
      </c>
    </row>
    <row r="30" spans="1:3" ht="13.5" thickTop="1" x14ac:dyDescent="0.2"/>
  </sheetData>
  <sheetProtection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2:B5"/>
  <sheetViews>
    <sheetView windowProtection="1" workbookViewId="0">
      <selection activeCell="A2" sqref="A2:B5"/>
    </sheetView>
  </sheetViews>
  <sheetFormatPr baseColWidth="10" defaultRowHeight="12.75" x14ac:dyDescent="0.2"/>
  <sheetData>
    <row r="2" spans="1:2" x14ac:dyDescent="0.2">
      <c r="A2">
        <v>1</v>
      </c>
      <c r="B2" t="s">
        <v>20</v>
      </c>
    </row>
    <row r="3" spans="1:2" x14ac:dyDescent="0.2">
      <c r="A3">
        <v>2</v>
      </c>
      <c r="B3" t="s">
        <v>21</v>
      </c>
    </row>
    <row r="4" spans="1:2" x14ac:dyDescent="0.2">
      <c r="A4">
        <v>3</v>
      </c>
      <c r="B4" t="s">
        <v>23</v>
      </c>
    </row>
    <row r="5" spans="1:2" x14ac:dyDescent="0.2">
      <c r="A5">
        <v>4</v>
      </c>
      <c r="B5" t="s">
        <v>22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et Surcharges</vt:lpstr>
      <vt:lpstr>Prod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Steiver</dc:creator>
  <cp:lastModifiedBy>Anne-Cécile SOHY</cp:lastModifiedBy>
  <dcterms:created xsi:type="dcterms:W3CDTF">2008-07-08T14:58:00Z</dcterms:created>
  <dcterms:modified xsi:type="dcterms:W3CDTF">2021-09-30T12:38:58Z</dcterms:modified>
</cp:coreProperties>
</file>