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Ex3.xml" ContentType="application/vnd.ms-office.chartex+xml"/>
  <Override PartName="/xl/charts/style8.xml" ContentType="application/vnd.ms-office.chartstyle+xml"/>
  <Override PartName="/xl/charts/colors8.xml" ContentType="application/vnd.ms-office.chartcolorstyle+xml"/>
  <Override PartName="/xl/charts/chartEx4.xml" ContentType="application/vnd.ms-office.chartex+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Ex5.xml" ContentType="application/vnd.ms-office.chartex+xml"/>
  <Override PartName="/xl/charts/style10.xml" ContentType="application/vnd.ms-office.chartstyle+xml"/>
  <Override PartName="/xl/charts/colors10.xml" ContentType="application/vnd.ms-office.chartcolorstyle+xml"/>
  <Override PartName="/xl/charts/chartEx6.xml" ContentType="application/vnd.ms-office.chartex+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Ex7.xml" ContentType="application/vnd.ms-office.chartex+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Ex8.xml" ContentType="application/vnd.ms-office.chartex+xml"/>
  <Override PartName="/xl/charts/style13.xml" ContentType="application/vnd.ms-office.chartstyle+xml"/>
  <Override PartName="/xl/charts/colors13.xml" ContentType="application/vnd.ms-office.chartcolorstyle+xml"/>
  <Override PartName="/xl/charts/chart6.xml" ContentType="application/vnd.openxmlformats-officedocument.drawingml.chart+xml"/>
  <Override PartName="/xl/charts/style14.xml" ContentType="application/vnd.ms-office.chartstyle+xml"/>
  <Override PartName="/xl/charts/colors14.xml" ContentType="application/vnd.ms-office.chartcolorstyle+xml"/>
  <Override PartName="/xl/charts/chart7.xml" ContentType="application/vnd.openxmlformats-officedocument.drawingml.chart+xml"/>
  <Override PartName="/xl/charts/style15.xml" ContentType="application/vnd.ms-office.chartstyle+xml"/>
  <Override PartName="/xl/charts/colors15.xml" ContentType="application/vnd.ms-office.chartcolorstyle+xml"/>
  <Override PartName="/xl/charts/chart8.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updateLinks="never"/>
  <mc:AlternateContent xmlns:mc="http://schemas.openxmlformats.org/markup-compatibility/2006">
    <mc:Choice Requires="x15">
      <x15ac:absPath xmlns:x15ac="http://schemas.microsoft.com/office/spreadsheetml/2010/11/ac" url="L:\10 Tarification\122. Méthodologie 2024-2028\122.13 Projet méthodo\CODIR 24.05.22\"/>
    </mc:Choice>
  </mc:AlternateContent>
  <xr:revisionPtr revIDLastSave="0" documentId="13_ncr:1_{135C529C-B70B-4CE6-8878-3A8360B7FD70}" xr6:coauthVersionLast="47" xr6:coauthVersionMax="47" xr10:uidLastSave="{00000000-0000-0000-0000-000000000000}"/>
  <bookViews>
    <workbookView xWindow="-120" yWindow="-120" windowWidth="25440" windowHeight="15540" tabRatio="953"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3.1" sheetId="66" r:id="rId8"/>
    <sheet name="TAB3.2" sheetId="72" r:id="rId9"/>
    <sheet name="TAB3.3" sheetId="55" r:id="rId10"/>
    <sheet name="TAB3.3.1" sheetId="60" r:id="rId11"/>
    <sheet name="TAB4" sheetId="67" r:id="rId12"/>
    <sheet name="TAB4.1" sheetId="65" r:id="rId13"/>
    <sheet name="TAB4.1.1" sheetId="15" r:id="rId14"/>
    <sheet name="TAB4.1.1.1" sheetId="79" r:id="rId15"/>
    <sheet name="TAB4.1.1.2" sheetId="77" r:id="rId16"/>
    <sheet name="TAB4.1.1.3" sheetId="74" r:id="rId17"/>
    <sheet name="TAB4.1.1.4" sheetId="75" r:id="rId18"/>
    <sheet name="TAB4.1.1.5" sheetId="78" r:id="rId19"/>
    <sheet name="TAB4.1.1.6" sheetId="80" r:id="rId20"/>
    <sheet name="TAB4.1.1.7" sheetId="76" r:id="rId21"/>
    <sheet name="TAB4.2" sheetId="68" r:id="rId22"/>
    <sheet name="TAB4.3" sheetId="71" r:id="rId23"/>
    <sheet name="TAB5" sheetId="51" r:id="rId24"/>
    <sheet name="TAB5.1" sheetId="5" r:id="rId25"/>
    <sheet name="TAB5.2" sheetId="6" r:id="rId26"/>
    <sheet name="TAB5.3" sheetId="36" r:id="rId27"/>
    <sheet name="TAB5.4" sheetId="37" r:id="rId28"/>
    <sheet name="TAB5.5" sheetId="64" r:id="rId29"/>
    <sheet name="TAB5.6" sheetId="38" r:id="rId30"/>
    <sheet name="TAB5.7" sheetId="33" r:id="rId31"/>
    <sheet name="TAB5.8" sheetId="32" r:id="rId32"/>
    <sheet name="TAB6" sheetId="53" r:id="rId33"/>
    <sheet name="TAB6.1" sheetId="40" r:id="rId34"/>
    <sheet name="TAB6.2" sheetId="42" r:id="rId35"/>
    <sheet name="TAB6.3" sheetId="43" r:id="rId36"/>
    <sheet name="TAB6.4" sheetId="41" r:id="rId37"/>
    <sheet name="TAB6.5" sheetId="44" r:id="rId38"/>
    <sheet name="TAB7" sheetId="7" r:id="rId39"/>
    <sheet name="TAB7.1" sheetId="8" r:id="rId40"/>
    <sheet name="TAB7.1.1" sheetId="73" r:id="rId41"/>
    <sheet name="TAB8" sheetId="62" r:id="rId42"/>
    <sheet name="TAB9" sheetId="9" r:id="rId43"/>
    <sheet name="TAB9.1" sheetId="10" r:id="rId44"/>
    <sheet name="TAB10" sheetId="13" r:id="rId45"/>
    <sheet name="TAB10.1" sheetId="25" r:id="rId46"/>
    <sheet name="TAB10.2" sheetId="26" r:id="rId47"/>
    <sheet name="TAB10.3" sheetId="27" r:id="rId48"/>
    <sheet name="TAB10.4" sheetId="28" r:id="rId49"/>
  </sheets>
  <externalReferences>
    <externalReference r:id="rId50"/>
    <externalReference r:id="rId51"/>
    <externalReference r:id="rId52"/>
    <externalReference r:id="rId53"/>
  </externalReferences>
  <definedNames>
    <definedName name="_xlnm._FilterDatabase" localSheetId="44" hidden="1">'TAB10'!$A$8:$L$273</definedName>
    <definedName name="_xlchart.v1.0" hidden="1">'TAB3.1'!$B$21:$B$28</definedName>
    <definedName name="_xlchart.v1.1" hidden="1">'TAB3.1'!$C$21:$C$28</definedName>
    <definedName name="_xlchart.v1.10" hidden="1">'TAB4.2'!$B$21:$B$28</definedName>
    <definedName name="_xlchart.v1.11" hidden="1">'TAB4.2'!$C$21:$C$28</definedName>
    <definedName name="_xlchart.v1.12" hidden="1">'TAB4.3'!$A$6:$A$15</definedName>
    <definedName name="_xlchart.v1.13" hidden="1">'TAB4.3'!$B$6:$B$15</definedName>
    <definedName name="_xlchart.v1.14" hidden="1">'TAB7.1.1'!$A$21:$A$29</definedName>
    <definedName name="_xlchart.v1.15" hidden="1">'TAB7.1.1'!$B$21:$B$29</definedName>
    <definedName name="_xlchart.v1.2" hidden="1">'TAB3.1'!$B$6:$B$15</definedName>
    <definedName name="_xlchart.v1.3" hidden="1">'TAB3.1'!$C$6:$C$15</definedName>
    <definedName name="_xlchart.v1.4" hidden="1">'TAB4.1'!$A$6:$A$27</definedName>
    <definedName name="_xlchart.v1.5" hidden="1">'TAB4.1'!$B$6:$B$27</definedName>
    <definedName name="_xlchart.v1.6" hidden="1">'TAB4.1'!$A$34:$A$46</definedName>
    <definedName name="_xlchart.v1.7" hidden="1">'TAB4.1'!$B$34:$B$46</definedName>
    <definedName name="_xlchart.v1.8" hidden="1">'TAB4.2'!$B$6:$B$15</definedName>
    <definedName name="_xlchart.v1.9" hidden="1">'TAB4.2'!$C$6:$C$15</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A'!$A$3:$D$43</definedName>
    <definedName name="_xlnm.Print_Area" localSheetId="2">'TAB B'!$A$3:$D$56</definedName>
    <definedName name="_xlnm.Print_Area" localSheetId="0">TAB00!$A$1:$K$99</definedName>
    <definedName name="_xlnm.Print_Area" localSheetId="3">'TAB1'!$A$3:$L$257</definedName>
    <definedName name="_xlnm.Print_Area" localSheetId="4">'TAB1.1'!$A$3:$G$44</definedName>
    <definedName name="_xlnm.Print_Area" localSheetId="44">'TAB10'!$A$3:$L$273</definedName>
    <definedName name="_xlnm.Print_Area" localSheetId="45">'TAB10.1'!$A$3:$L$23</definedName>
    <definedName name="_xlnm.Print_Area" localSheetId="46">'TAB10.2'!$A$3:$L$44</definedName>
    <definedName name="_xlnm.Print_Area" localSheetId="47">'TAB10.3'!$A$1:$L$21</definedName>
    <definedName name="_xlnm.Print_Area" localSheetId="48">'TAB10.4'!$A$1:$Q$30</definedName>
    <definedName name="_xlnm.Print_Area" localSheetId="5">'TAB2'!$A$3:$D$23</definedName>
    <definedName name="_xlnm.Print_Area" localSheetId="6">'TAB3'!$A$3:$M$94</definedName>
    <definedName name="_xlnm.Print_Area" localSheetId="9">'TAB3.3'!$A$3:$S$65</definedName>
    <definedName name="_xlnm.Print_Area" localSheetId="10">'TAB3.3.1'!$A$3:$N$33</definedName>
    <definedName name="_xlnm.Print_Area" localSheetId="11">'TAB4'!$B$3:$F$48</definedName>
    <definedName name="_xlnm.Print_Area" localSheetId="13">'TAB4.1.1'!$A$3:$R$61</definedName>
    <definedName name="_xlnm.Print_Area" localSheetId="17">'TAB4.1.1.4'!$A$1:$S$39</definedName>
    <definedName name="_xlnm.Print_Area" localSheetId="21">'TAB4.2'!$B$1:$H$38</definedName>
    <definedName name="_xlnm.Print_Area" localSheetId="22">'TAB4.3'!$A$1:$G$23</definedName>
    <definedName name="_xlnm.Print_Area" localSheetId="23">'TAB5'!$B$3:$I$18</definedName>
    <definedName name="_xlnm.Print_Area" localSheetId="24">'TAB5.1'!$A$3:$H$242</definedName>
    <definedName name="_xlnm.Print_Area" localSheetId="25">'TAB5.2'!$A$3:$H$19</definedName>
    <definedName name="_xlnm.Print_Area" localSheetId="26">'TAB5.3'!$A$3:$H$15</definedName>
    <definedName name="_xlnm.Print_Area" localSheetId="27">'TAB5.4'!$A$3:$H$7</definedName>
    <definedName name="_xlnm.Print_Area" localSheetId="28">'TAB5.5'!$A$1:$I$67</definedName>
    <definedName name="_xlnm.Print_Area" localSheetId="29">'TAB5.6'!$A$3:$H$16</definedName>
    <definedName name="_xlnm.Print_Area" localSheetId="30">'TAB5.7'!$A$4:$H$46</definedName>
    <definedName name="_xlnm.Print_Area" localSheetId="31">'TAB5.8'!$A$3:$K$29</definedName>
    <definedName name="_xlnm.Print_Area" localSheetId="32">'TAB6'!$A$3:$G$17</definedName>
    <definedName name="_xlnm.Print_Area" localSheetId="33">'TAB6.1'!$A$3:$H$19</definedName>
    <definedName name="_xlnm.Print_Area" localSheetId="34">'TAB6.2'!$A$3:$H$17</definedName>
    <definedName name="_xlnm.Print_Area" localSheetId="35">'TAB6.3'!$A$3:$H$17</definedName>
    <definedName name="_xlnm.Print_Area" localSheetId="36">'TAB6.4'!$A$3:$H$25</definedName>
    <definedName name="_xlnm.Print_Area" localSheetId="37">'TAB6.5'!$A$3:$H$15</definedName>
    <definedName name="_xlnm.Print_Area" localSheetId="38">'TAB7'!$A$3:$I$81</definedName>
    <definedName name="_xlnm.Print_Area" localSheetId="39">'TAB7.1'!$A$1:$S$120</definedName>
    <definedName name="_xlnm.Print_Area" localSheetId="40">'TAB7.1.1'!$A$1:$O$113</definedName>
    <definedName name="_xlnm.Print_Area" localSheetId="42">'TAB9'!$A$3:$P$83</definedName>
    <definedName name="_xlnm.Print_Area" localSheetId="43">'TAB9.1'!$A$1:$M$123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5" i="55" l="1"/>
  <c r="P55" i="55"/>
  <c r="Q55" i="55"/>
  <c r="R55" i="55"/>
  <c r="N55" i="55"/>
  <c r="C28" i="68"/>
  <c r="C43" i="80"/>
  <c r="E34" i="67" l="1"/>
  <c r="D34" i="67"/>
  <c r="C34" i="67"/>
  <c r="F34" i="14"/>
  <c r="B34" i="14"/>
  <c r="E33" i="67"/>
  <c r="D15" i="72"/>
  <c r="F26" i="72"/>
  <c r="B17" i="40"/>
  <c r="B16" i="40"/>
  <c r="B13" i="44"/>
  <c r="B12" i="44"/>
  <c r="B17" i="6"/>
  <c r="B16" i="6"/>
  <c r="H49" i="74" l="1"/>
  <c r="H38" i="74"/>
  <c r="F37" i="74"/>
  <c r="M35" i="74"/>
  <c r="K35" i="74"/>
  <c r="I35" i="74"/>
  <c r="G35" i="74"/>
  <c r="E35" i="74"/>
  <c r="C31" i="74"/>
  <c r="C35" i="74"/>
  <c r="M34" i="74"/>
  <c r="K34" i="74"/>
  <c r="I34" i="74"/>
  <c r="G34" i="74"/>
  <c r="E34" i="74"/>
  <c r="C29" i="74"/>
  <c r="C18" i="74"/>
  <c r="B22" i="58" l="1"/>
  <c r="B23" i="58"/>
  <c r="B24" i="58"/>
  <c r="B25" i="58"/>
  <c r="B26" i="58"/>
  <c r="B27" i="58"/>
  <c r="B28" i="58"/>
  <c r="A23" i="58"/>
  <c r="A24" i="58"/>
  <c r="A25" i="58"/>
  <c r="A26" i="58"/>
  <c r="A27" i="58"/>
  <c r="A28" i="58"/>
  <c r="A29" i="58"/>
  <c r="A22" i="58"/>
  <c r="L31" i="77" l="1"/>
  <c r="J31" i="77"/>
  <c r="H31" i="77"/>
  <c r="F31" i="77"/>
  <c r="D31" i="77"/>
  <c r="C31" i="77"/>
  <c r="G87" i="10"/>
  <c r="G88" i="10"/>
  <c r="G90" i="10" s="1"/>
  <c r="G89" i="10"/>
  <c r="G86" i="10"/>
  <c r="H84" i="10"/>
  <c r="F85" i="10"/>
  <c r="E80" i="10"/>
  <c r="G73" i="10"/>
  <c r="D73" i="10"/>
  <c r="C73" i="10"/>
  <c r="E73" i="10"/>
  <c r="F73" i="10"/>
  <c r="H73" i="10"/>
  <c r="C74" i="10"/>
  <c r="D74" i="10"/>
  <c r="E74" i="10"/>
  <c r="F74" i="10"/>
  <c r="G74" i="10"/>
  <c r="H74" i="10"/>
  <c r="C75" i="10"/>
  <c r="D75" i="10"/>
  <c r="E75" i="10"/>
  <c r="F75" i="10"/>
  <c r="F72" i="10" s="1"/>
  <c r="G75" i="10"/>
  <c r="H75" i="10"/>
  <c r="H72" i="10" s="1"/>
  <c r="C76" i="10"/>
  <c r="D76" i="10"/>
  <c r="E76" i="10"/>
  <c r="F76" i="10"/>
  <c r="G76" i="10"/>
  <c r="H76" i="10"/>
  <c r="G77" i="10"/>
  <c r="G78" i="10"/>
  <c r="G79" i="10"/>
  <c r="G80" i="10"/>
  <c r="G81" i="10"/>
  <c r="G83" i="10"/>
  <c r="G82" i="10" s="1"/>
  <c r="G84" i="10"/>
  <c r="G85" i="10"/>
  <c r="C77" i="10"/>
  <c r="D68" i="10"/>
  <c r="E68" i="10"/>
  <c r="F68" i="10"/>
  <c r="G68" i="10"/>
  <c r="H68" i="10"/>
  <c r="C68" i="10"/>
  <c r="D64" i="10"/>
  <c r="E64" i="10"/>
  <c r="F64" i="10"/>
  <c r="G64" i="10"/>
  <c r="H64" i="10"/>
  <c r="C64" i="10"/>
  <c r="C54" i="10"/>
  <c r="D53" i="10"/>
  <c r="E53" i="10"/>
  <c r="F53" i="10"/>
  <c r="G53" i="10"/>
  <c r="H53" i="10"/>
  <c r="C53" i="10"/>
  <c r="D50" i="10"/>
  <c r="E50" i="10"/>
  <c r="F50" i="10"/>
  <c r="G50" i="10"/>
  <c r="H50" i="10"/>
  <c r="C50" i="10"/>
  <c r="D46" i="10"/>
  <c r="E46" i="10"/>
  <c r="F46" i="10"/>
  <c r="G46" i="10"/>
  <c r="H46" i="10"/>
  <c r="C46" i="10"/>
  <c r="D42" i="10"/>
  <c r="E42" i="10"/>
  <c r="F42" i="10"/>
  <c r="G42" i="10"/>
  <c r="H42" i="10"/>
  <c r="C42" i="10"/>
  <c r="D41" i="10"/>
  <c r="E41" i="10"/>
  <c r="F41" i="10"/>
  <c r="G41" i="10"/>
  <c r="H41" i="10"/>
  <c r="C41" i="10"/>
  <c r="D38" i="10"/>
  <c r="E38" i="10"/>
  <c r="F38" i="10"/>
  <c r="G38" i="10"/>
  <c r="H38" i="10"/>
  <c r="C38" i="10"/>
  <c r="D33" i="10"/>
  <c r="E33" i="10"/>
  <c r="F33" i="10"/>
  <c r="G33" i="10"/>
  <c r="H33" i="10"/>
  <c r="C33" i="10"/>
  <c r="D32" i="10"/>
  <c r="E32" i="10"/>
  <c r="F32" i="10"/>
  <c r="G32" i="10"/>
  <c r="H32" i="10"/>
  <c r="D29" i="10"/>
  <c r="E29" i="10"/>
  <c r="F29" i="10"/>
  <c r="G29" i="10"/>
  <c r="H29" i="10"/>
  <c r="C32" i="10"/>
  <c r="C29" i="10"/>
  <c r="D24" i="10"/>
  <c r="E24" i="10"/>
  <c r="F24" i="10"/>
  <c r="G24" i="10"/>
  <c r="H24" i="10"/>
  <c r="C24" i="10"/>
  <c r="D54" i="10"/>
  <c r="E54" i="10"/>
  <c r="F54" i="10"/>
  <c r="G54" i="10"/>
  <c r="H54" i="10"/>
  <c r="H94" i="10"/>
  <c r="G94" i="10"/>
  <c r="F94" i="10"/>
  <c r="E94" i="10"/>
  <c r="D94" i="10"/>
  <c r="C94" i="10"/>
  <c r="N104" i="10"/>
  <c r="M104" i="10"/>
  <c r="L104" i="10"/>
  <c r="K104" i="10"/>
  <c r="J102" i="10"/>
  <c r="N102" i="10"/>
  <c r="M102" i="10"/>
  <c r="L102" i="10"/>
  <c r="M101" i="10"/>
  <c r="K101" i="10"/>
  <c r="N101" i="10"/>
  <c r="L101" i="10"/>
  <c r="J101" i="10"/>
  <c r="N100" i="10"/>
  <c r="M100" i="10"/>
  <c r="L100" i="10"/>
  <c r="K100" i="10"/>
  <c r="J100" i="10"/>
  <c r="K99" i="10"/>
  <c r="N99" i="10"/>
  <c r="M99" i="10"/>
  <c r="J99" i="10"/>
  <c r="N98" i="10"/>
  <c r="L98" i="10"/>
  <c r="M98" i="10"/>
  <c r="K98" i="10"/>
  <c r="J98" i="10"/>
  <c r="N97" i="10"/>
  <c r="M97" i="10"/>
  <c r="L97" i="10"/>
  <c r="K97" i="10"/>
  <c r="J97" i="10"/>
  <c r="L96" i="10"/>
  <c r="J96" i="10"/>
  <c r="N96" i="10"/>
  <c r="M96" i="10"/>
  <c r="K96" i="10"/>
  <c r="M95" i="10"/>
  <c r="N95" i="10"/>
  <c r="L95" i="10"/>
  <c r="K95" i="10"/>
  <c r="J95" i="10"/>
  <c r="E72" i="10" l="1"/>
  <c r="D72" i="10"/>
  <c r="C72" i="10"/>
  <c r="G72" i="10"/>
  <c r="L99" i="10"/>
  <c r="K102" i="10"/>
  <c r="J104" i="10"/>
  <c r="B86" i="14" l="1"/>
  <c r="B72" i="14"/>
  <c r="N51" i="55"/>
  <c r="R51" i="55"/>
  <c r="Q51" i="55"/>
  <c r="P51" i="55"/>
  <c r="O51" i="55"/>
  <c r="P47" i="55"/>
  <c r="O47" i="55"/>
  <c r="N47" i="55"/>
  <c r="M47" i="55"/>
  <c r="L47" i="55"/>
  <c r="K47" i="55"/>
  <c r="J47" i="55"/>
  <c r="I47" i="55"/>
  <c r="H47" i="55"/>
  <c r="G47" i="55"/>
  <c r="B40" i="55"/>
  <c r="B41" i="55" s="1"/>
  <c r="B42" i="55" s="1"/>
  <c r="B43" i="55" s="1"/>
  <c r="B44" i="55" s="1"/>
  <c r="B45" i="55" s="1"/>
  <c r="B46" i="55" s="1"/>
  <c r="L48" i="60" l="1"/>
  <c r="I48" i="60"/>
  <c r="F48" i="60"/>
  <c r="C48" i="60"/>
  <c r="L38" i="60"/>
  <c r="I38" i="60"/>
  <c r="F38" i="60"/>
  <c r="C38" i="60"/>
  <c r="L29" i="60"/>
  <c r="I29" i="60"/>
  <c r="F29" i="60"/>
  <c r="C29" i="60"/>
  <c r="L19" i="60"/>
  <c r="I19" i="60"/>
  <c r="F19" i="60"/>
  <c r="C19" i="60"/>
  <c r="L10" i="60"/>
  <c r="I10" i="60"/>
  <c r="F10" i="60"/>
  <c r="C10" i="60"/>
  <c r="S12" i="55"/>
  <c r="D13" i="55"/>
  <c r="E13" i="55"/>
  <c r="F13" i="55"/>
  <c r="G13" i="55"/>
  <c r="H13" i="55"/>
  <c r="I13" i="55"/>
  <c r="J13" i="55"/>
  <c r="K13" i="55"/>
  <c r="L13" i="55"/>
  <c r="M13" i="55"/>
  <c r="N13" i="55"/>
  <c r="O13" i="55"/>
  <c r="P13" i="55"/>
  <c r="Q13" i="55"/>
  <c r="R13" i="55"/>
  <c r="C13" i="55"/>
  <c r="E31" i="67"/>
  <c r="E32" i="67"/>
  <c r="D31" i="67"/>
  <c r="C31" i="67"/>
  <c r="C31" i="14"/>
  <c r="B31" i="14"/>
  <c r="S13" i="55" l="1"/>
  <c r="C32" i="55"/>
  <c r="N49" i="60"/>
  <c r="M48" i="60"/>
  <c r="M50" i="60" s="1"/>
  <c r="J48" i="60"/>
  <c r="J50" i="60" s="1"/>
  <c r="G48" i="60"/>
  <c r="G50" i="60" s="1"/>
  <c r="D48" i="60"/>
  <c r="N39" i="60"/>
  <c r="M38" i="60"/>
  <c r="M40" i="60" s="1"/>
  <c r="J38" i="60"/>
  <c r="J40" i="60" s="1"/>
  <c r="G38" i="60"/>
  <c r="G40" i="60" s="1"/>
  <c r="D38" i="60"/>
  <c r="N48" i="60" l="1"/>
  <c r="N50" i="60" s="1"/>
  <c r="D50" i="60"/>
  <c r="D40" i="60"/>
  <c r="N38" i="60"/>
  <c r="N40" i="60" s="1"/>
  <c r="O27" i="76" l="1"/>
  <c r="M20" i="76"/>
  <c r="M21" i="76"/>
  <c r="M22" i="76"/>
  <c r="M23" i="76"/>
  <c r="M24" i="76"/>
  <c r="M25" i="76"/>
  <c r="M26" i="76"/>
  <c r="M27" i="76"/>
  <c r="K20" i="76"/>
  <c r="K21" i="76"/>
  <c r="K22" i="76"/>
  <c r="K23" i="76"/>
  <c r="K24" i="76"/>
  <c r="K25" i="76"/>
  <c r="K26" i="76"/>
  <c r="K27" i="76"/>
  <c r="I20" i="76"/>
  <c r="I21" i="76"/>
  <c r="I22" i="76"/>
  <c r="I23" i="76"/>
  <c r="I24" i="76"/>
  <c r="I25" i="76"/>
  <c r="I26" i="76"/>
  <c r="I27" i="76"/>
  <c r="G20" i="76"/>
  <c r="G21" i="76"/>
  <c r="G22" i="76"/>
  <c r="G23" i="76"/>
  <c r="G24" i="76"/>
  <c r="G25" i="76"/>
  <c r="G26" i="76"/>
  <c r="G27" i="76"/>
  <c r="E10" i="76"/>
  <c r="E11" i="76"/>
  <c r="E12" i="76"/>
  <c r="E13" i="76"/>
  <c r="E14" i="76"/>
  <c r="E15" i="76"/>
  <c r="E16" i="76"/>
  <c r="E17" i="76"/>
  <c r="E18" i="76"/>
  <c r="E19" i="76"/>
  <c r="E20" i="76"/>
  <c r="E21" i="76"/>
  <c r="E22" i="76"/>
  <c r="E23" i="76"/>
  <c r="E24" i="76"/>
  <c r="E25" i="76"/>
  <c r="E26" i="76"/>
  <c r="E27" i="76"/>
  <c r="L31" i="76"/>
  <c r="J31" i="76"/>
  <c r="H31" i="76"/>
  <c r="F31" i="76"/>
  <c r="D31" i="76"/>
  <c r="C31" i="76"/>
  <c r="L13" i="75" l="1"/>
  <c r="L12" i="75"/>
  <c r="L11" i="75"/>
  <c r="L10" i="75"/>
  <c r="L9" i="75"/>
  <c r="L8" i="75"/>
  <c r="J13" i="75"/>
  <c r="J12" i="75"/>
  <c r="J11" i="75"/>
  <c r="J10" i="75"/>
  <c r="J9" i="75"/>
  <c r="J8" i="75"/>
  <c r="H13" i="75"/>
  <c r="H12" i="75"/>
  <c r="H11" i="75"/>
  <c r="H10" i="75"/>
  <c r="H9" i="75"/>
  <c r="H8" i="75"/>
  <c r="F13" i="75"/>
  <c r="F12" i="75"/>
  <c r="F11" i="75"/>
  <c r="F10" i="75"/>
  <c r="F9" i="75"/>
  <c r="F8" i="75"/>
  <c r="D8" i="75"/>
  <c r="D9" i="75"/>
  <c r="D10" i="75"/>
  <c r="D11" i="75"/>
  <c r="D12" i="75"/>
  <c r="D13" i="75"/>
  <c r="O35" i="75"/>
  <c r="P35" i="75"/>
  <c r="Q35" i="75"/>
  <c r="R35" i="75"/>
  <c r="S35" i="75"/>
  <c r="O36" i="75"/>
  <c r="P36" i="75"/>
  <c r="Q36" i="75"/>
  <c r="R36" i="75"/>
  <c r="S36" i="75"/>
  <c r="O37" i="75"/>
  <c r="P37" i="75"/>
  <c r="Q37" i="75"/>
  <c r="R37" i="75"/>
  <c r="S37" i="75"/>
  <c r="O38" i="75"/>
  <c r="P38" i="75"/>
  <c r="Q38" i="75"/>
  <c r="R38" i="75"/>
  <c r="S38" i="75"/>
  <c r="D39" i="75"/>
  <c r="E39" i="75"/>
  <c r="F39" i="75"/>
  <c r="G39" i="75"/>
  <c r="H39" i="75"/>
  <c r="I39" i="75"/>
  <c r="J39" i="75"/>
  <c r="K39" i="75"/>
  <c r="L39" i="75"/>
  <c r="M39" i="75"/>
  <c r="C39" i="75"/>
  <c r="M38" i="75"/>
  <c r="M37" i="75"/>
  <c r="M36" i="75"/>
  <c r="M35" i="75"/>
  <c r="M34" i="75"/>
  <c r="M33" i="75"/>
  <c r="M32" i="75"/>
  <c r="M31" i="75"/>
  <c r="M30" i="75"/>
  <c r="M29" i="75"/>
  <c r="K38" i="75"/>
  <c r="K37" i="75"/>
  <c r="K36" i="75"/>
  <c r="K35" i="75"/>
  <c r="K34" i="75"/>
  <c r="K33" i="75"/>
  <c r="K32" i="75"/>
  <c r="K31" i="75"/>
  <c r="K30" i="75"/>
  <c r="K29" i="75"/>
  <c r="I38" i="75"/>
  <c r="I37" i="75"/>
  <c r="I36" i="75"/>
  <c r="I35" i="75"/>
  <c r="I34" i="75"/>
  <c r="I33" i="75"/>
  <c r="I32" i="75"/>
  <c r="I31" i="75"/>
  <c r="I30" i="75"/>
  <c r="I29" i="75"/>
  <c r="G38" i="75"/>
  <c r="G37" i="75"/>
  <c r="G36" i="75"/>
  <c r="G35" i="75"/>
  <c r="G34" i="75"/>
  <c r="G33" i="75"/>
  <c r="G32" i="75"/>
  <c r="G31" i="75"/>
  <c r="G30" i="75"/>
  <c r="G29" i="75"/>
  <c r="E38" i="75"/>
  <c r="E37" i="75"/>
  <c r="E36" i="75"/>
  <c r="E35" i="75"/>
  <c r="E34" i="75"/>
  <c r="E33" i="75"/>
  <c r="E32" i="75"/>
  <c r="E31" i="75"/>
  <c r="E30" i="75"/>
  <c r="E29" i="75"/>
  <c r="S34" i="75"/>
  <c r="R34" i="75"/>
  <c r="Q34" i="75"/>
  <c r="P34" i="75"/>
  <c r="O34" i="75"/>
  <c r="S33" i="75"/>
  <c r="R33" i="75"/>
  <c r="Q33" i="75"/>
  <c r="P33" i="75"/>
  <c r="O33" i="75"/>
  <c r="S32" i="75"/>
  <c r="R32" i="75"/>
  <c r="Q32" i="75"/>
  <c r="P32" i="75"/>
  <c r="O32" i="75"/>
  <c r="S31" i="75"/>
  <c r="R31" i="75"/>
  <c r="Q31" i="75"/>
  <c r="P31" i="75"/>
  <c r="O31" i="75"/>
  <c r="S30" i="75"/>
  <c r="R30" i="75"/>
  <c r="Q30" i="75"/>
  <c r="P30" i="75"/>
  <c r="O30" i="75"/>
  <c r="S29" i="75"/>
  <c r="R29" i="75"/>
  <c r="Q29" i="75"/>
  <c r="P29" i="75"/>
  <c r="O29" i="75"/>
  <c r="S24" i="75"/>
  <c r="R24" i="75"/>
  <c r="Q24" i="75"/>
  <c r="P24" i="75"/>
  <c r="O24" i="75"/>
  <c r="S23" i="75"/>
  <c r="R23" i="75"/>
  <c r="Q23" i="75"/>
  <c r="P23" i="75"/>
  <c r="O23" i="75"/>
  <c r="S22" i="75"/>
  <c r="R22" i="75"/>
  <c r="Q22" i="75"/>
  <c r="P22" i="75"/>
  <c r="O22" i="75"/>
  <c r="S21" i="75"/>
  <c r="R21" i="75"/>
  <c r="Q21" i="75"/>
  <c r="P21" i="75"/>
  <c r="O21" i="75"/>
  <c r="S20" i="75"/>
  <c r="R20" i="75"/>
  <c r="Q20" i="75"/>
  <c r="P20" i="75"/>
  <c r="O20" i="75"/>
  <c r="S19" i="75"/>
  <c r="R19" i="75"/>
  <c r="Q19" i="75"/>
  <c r="P19" i="75"/>
  <c r="O19" i="75"/>
  <c r="M24" i="75"/>
  <c r="M23" i="75"/>
  <c r="M22" i="75"/>
  <c r="M21" i="75"/>
  <c r="M20" i="75"/>
  <c r="M19" i="75"/>
  <c r="K24" i="75"/>
  <c r="K23" i="75"/>
  <c r="K22" i="75"/>
  <c r="K21" i="75"/>
  <c r="K20" i="75"/>
  <c r="K19" i="75"/>
  <c r="I24" i="75"/>
  <c r="I23" i="75"/>
  <c r="I22" i="75"/>
  <c r="I21" i="75"/>
  <c r="I20" i="75"/>
  <c r="I19" i="75"/>
  <c r="G24" i="75"/>
  <c r="G23" i="75"/>
  <c r="G22" i="75"/>
  <c r="G21" i="75"/>
  <c r="G20" i="75"/>
  <c r="G19" i="75"/>
  <c r="E24" i="75"/>
  <c r="E23" i="75"/>
  <c r="E22" i="75"/>
  <c r="E21" i="75"/>
  <c r="E20" i="75"/>
  <c r="E19" i="75"/>
  <c r="C13" i="75" l="1"/>
  <c r="C12" i="75"/>
  <c r="C9" i="75"/>
  <c r="C10" i="75"/>
  <c r="C11" i="75"/>
  <c r="O12" i="75"/>
  <c r="C8" i="75"/>
  <c r="C34" i="74"/>
  <c r="A3" i="80"/>
  <c r="A3" i="76"/>
  <c r="C45" i="80"/>
  <c r="C41" i="80"/>
  <c r="G30" i="80"/>
  <c r="G25" i="80"/>
  <c r="G16" i="80"/>
  <c r="I16" i="80" s="1"/>
  <c r="K16" i="80" s="1"/>
  <c r="M16" i="80" s="1"/>
  <c r="G11" i="80"/>
  <c r="I11" i="80" s="1"/>
  <c r="K11" i="80" s="1"/>
  <c r="M11" i="80" s="1"/>
  <c r="E33" i="80"/>
  <c r="G33" i="80" s="1"/>
  <c r="I33" i="80" s="1"/>
  <c r="K33" i="80" s="1"/>
  <c r="M33" i="80" s="1"/>
  <c r="E32" i="80"/>
  <c r="G32" i="80" s="1"/>
  <c r="I32" i="80" s="1"/>
  <c r="K32" i="80" s="1"/>
  <c r="M32" i="80" s="1"/>
  <c r="E31" i="80"/>
  <c r="G31" i="80" s="1"/>
  <c r="I31" i="80" s="1"/>
  <c r="K31" i="80" s="1"/>
  <c r="M31" i="80" s="1"/>
  <c r="E30" i="80"/>
  <c r="E28" i="80"/>
  <c r="G28" i="80" s="1"/>
  <c r="I28" i="80" s="1"/>
  <c r="K28" i="80" s="1"/>
  <c r="M28" i="80" s="1"/>
  <c r="E27" i="80"/>
  <c r="G27" i="80" s="1"/>
  <c r="I27" i="80" s="1"/>
  <c r="K27" i="80" s="1"/>
  <c r="M27" i="80" s="1"/>
  <c r="E26" i="80"/>
  <c r="G26" i="80" s="1"/>
  <c r="I26" i="80" s="1"/>
  <c r="E25" i="80"/>
  <c r="E23" i="80"/>
  <c r="G23" i="80" s="1"/>
  <c r="I23" i="80" s="1"/>
  <c r="K23" i="80" s="1"/>
  <c r="M23" i="80" s="1"/>
  <c r="E22" i="80"/>
  <c r="G22" i="80" s="1"/>
  <c r="I22" i="80" s="1"/>
  <c r="K22" i="80" s="1"/>
  <c r="M22" i="80" s="1"/>
  <c r="E21" i="80"/>
  <c r="G21" i="80" s="1"/>
  <c r="I21" i="80" s="1"/>
  <c r="K21" i="80" s="1"/>
  <c r="M21" i="80" s="1"/>
  <c r="E20" i="80"/>
  <c r="G20" i="80" s="1"/>
  <c r="L29" i="80"/>
  <c r="J29" i="80"/>
  <c r="H29" i="80"/>
  <c r="F29" i="80"/>
  <c r="D29" i="80"/>
  <c r="C29" i="80"/>
  <c r="L24" i="80"/>
  <c r="J24" i="80"/>
  <c r="H24" i="80"/>
  <c r="F24" i="80"/>
  <c r="D24" i="80"/>
  <c r="C24" i="80"/>
  <c r="L19" i="80"/>
  <c r="J19" i="80"/>
  <c r="S19" i="80" s="1"/>
  <c r="H19" i="80"/>
  <c r="F19" i="80"/>
  <c r="D19" i="80"/>
  <c r="C19" i="80"/>
  <c r="L14" i="80"/>
  <c r="J14" i="80"/>
  <c r="H14" i="80"/>
  <c r="F14" i="80"/>
  <c r="D14" i="80"/>
  <c r="C14" i="80"/>
  <c r="O10" i="80"/>
  <c r="P10" i="80"/>
  <c r="Q10" i="80"/>
  <c r="R10" i="80"/>
  <c r="S10" i="80"/>
  <c r="O11" i="80"/>
  <c r="P11" i="80"/>
  <c r="Q11" i="80"/>
  <c r="R11" i="80"/>
  <c r="S11" i="80"/>
  <c r="O12" i="80"/>
  <c r="P12" i="80"/>
  <c r="Q12" i="80"/>
  <c r="R12" i="80"/>
  <c r="S12" i="80"/>
  <c r="O13" i="80"/>
  <c r="P13" i="80"/>
  <c r="Q13" i="80"/>
  <c r="R13" i="80"/>
  <c r="S13" i="80"/>
  <c r="O15" i="80"/>
  <c r="P15" i="80"/>
  <c r="Q15" i="80"/>
  <c r="R15" i="80"/>
  <c r="S15" i="80"/>
  <c r="O16" i="80"/>
  <c r="P16" i="80"/>
  <c r="Q16" i="80"/>
  <c r="R16" i="80"/>
  <c r="S16" i="80"/>
  <c r="O17" i="80"/>
  <c r="P17" i="80"/>
  <c r="Q17" i="80"/>
  <c r="R17" i="80"/>
  <c r="S17" i="80"/>
  <c r="O18" i="80"/>
  <c r="P18" i="80"/>
  <c r="Q18" i="80"/>
  <c r="R18" i="80"/>
  <c r="S18" i="80"/>
  <c r="O20" i="80"/>
  <c r="P20" i="80"/>
  <c r="Q20" i="80"/>
  <c r="R20" i="80"/>
  <c r="S20" i="80"/>
  <c r="O21" i="80"/>
  <c r="P21" i="80"/>
  <c r="Q21" i="80"/>
  <c r="R21" i="80"/>
  <c r="S21" i="80"/>
  <c r="O22" i="80"/>
  <c r="P22" i="80"/>
  <c r="Q22" i="80"/>
  <c r="R22" i="80"/>
  <c r="S22" i="80"/>
  <c r="O23" i="80"/>
  <c r="P23" i="80"/>
  <c r="Q23" i="80"/>
  <c r="R23" i="80"/>
  <c r="S23" i="80"/>
  <c r="O25" i="80"/>
  <c r="P25" i="80"/>
  <c r="Q25" i="80"/>
  <c r="R25" i="80"/>
  <c r="S25" i="80"/>
  <c r="O26" i="80"/>
  <c r="P26" i="80"/>
  <c r="Q26" i="80"/>
  <c r="R26" i="80"/>
  <c r="S26" i="80"/>
  <c r="O27" i="80"/>
  <c r="P27" i="80"/>
  <c r="Q27" i="80"/>
  <c r="R27" i="80"/>
  <c r="S27" i="80"/>
  <c r="O28" i="80"/>
  <c r="P28" i="80"/>
  <c r="Q28" i="80"/>
  <c r="R28" i="80"/>
  <c r="S28" i="80"/>
  <c r="O29" i="80"/>
  <c r="O30" i="80"/>
  <c r="P30" i="80"/>
  <c r="Q30" i="80"/>
  <c r="R30" i="80"/>
  <c r="S30" i="80"/>
  <c r="O31" i="80"/>
  <c r="P31" i="80"/>
  <c r="Q31" i="80"/>
  <c r="R31" i="80"/>
  <c r="S31" i="80"/>
  <c r="O32" i="80"/>
  <c r="P32" i="80"/>
  <c r="Q32" i="80"/>
  <c r="R32" i="80"/>
  <c r="S32" i="80"/>
  <c r="O33" i="80"/>
  <c r="P33" i="80"/>
  <c r="Q33" i="80"/>
  <c r="R33" i="80"/>
  <c r="S33" i="80"/>
  <c r="D9" i="80"/>
  <c r="F9" i="80"/>
  <c r="Q9" i="80" s="1"/>
  <c r="H9" i="80"/>
  <c r="R9" i="80" s="1"/>
  <c r="J9" i="80"/>
  <c r="L9" i="80"/>
  <c r="C9" i="80"/>
  <c r="L45" i="80"/>
  <c r="J45" i="80"/>
  <c r="H45" i="80"/>
  <c r="F45" i="80"/>
  <c r="D45" i="80"/>
  <c r="L41" i="80"/>
  <c r="J41" i="80"/>
  <c r="H41" i="80"/>
  <c r="F41" i="80"/>
  <c r="D41" i="80"/>
  <c r="O41" i="80" s="1"/>
  <c r="S40" i="80"/>
  <c r="R40" i="80"/>
  <c r="Q40" i="80"/>
  <c r="P40" i="80"/>
  <c r="O40" i="80"/>
  <c r="M40" i="80"/>
  <c r="K40" i="80"/>
  <c r="I40" i="80"/>
  <c r="G40" i="80"/>
  <c r="E40" i="80"/>
  <c r="S39" i="80"/>
  <c r="R39" i="80"/>
  <c r="Q39" i="80"/>
  <c r="P39" i="80"/>
  <c r="O39" i="80"/>
  <c r="M39" i="80"/>
  <c r="K39" i="80"/>
  <c r="I39" i="80"/>
  <c r="G39" i="80"/>
  <c r="E39" i="80"/>
  <c r="S38" i="80"/>
  <c r="R38" i="80"/>
  <c r="Q38" i="80"/>
  <c r="P38" i="80"/>
  <c r="O38" i="80"/>
  <c r="M38" i="80"/>
  <c r="K38" i="80"/>
  <c r="I38" i="80"/>
  <c r="G38" i="80"/>
  <c r="E38" i="80"/>
  <c r="S37" i="80"/>
  <c r="R37" i="80"/>
  <c r="Q37" i="80"/>
  <c r="P37" i="80"/>
  <c r="O37" i="80"/>
  <c r="M37" i="80"/>
  <c r="K37" i="80"/>
  <c r="I37" i="80"/>
  <c r="G37" i="80"/>
  <c r="E37" i="80"/>
  <c r="S36" i="80"/>
  <c r="R36" i="80"/>
  <c r="Q36" i="80"/>
  <c r="P36" i="80"/>
  <c r="O36" i="80"/>
  <c r="M36" i="80"/>
  <c r="K36" i="80"/>
  <c r="I36" i="80"/>
  <c r="G36" i="80"/>
  <c r="E36" i="80"/>
  <c r="S35" i="80"/>
  <c r="R35" i="80"/>
  <c r="Q35" i="80"/>
  <c r="P35" i="80"/>
  <c r="O35" i="80"/>
  <c r="M35" i="80"/>
  <c r="K35" i="80"/>
  <c r="I35" i="80"/>
  <c r="G35" i="80"/>
  <c r="E35" i="80"/>
  <c r="E18" i="80"/>
  <c r="G18" i="80" s="1"/>
  <c r="I18" i="80" s="1"/>
  <c r="K18" i="80" s="1"/>
  <c r="M18" i="80" s="1"/>
  <c r="E17" i="80"/>
  <c r="G17" i="80" s="1"/>
  <c r="I17" i="80" s="1"/>
  <c r="K17" i="80" s="1"/>
  <c r="M17" i="80" s="1"/>
  <c r="E16" i="80"/>
  <c r="E15" i="80"/>
  <c r="G15" i="80" s="1"/>
  <c r="I15" i="80" s="1"/>
  <c r="E13" i="80"/>
  <c r="G13" i="80" s="1"/>
  <c r="I13" i="80" s="1"/>
  <c r="K13" i="80" s="1"/>
  <c r="M13" i="80" s="1"/>
  <c r="E12" i="80"/>
  <c r="G12" i="80" s="1"/>
  <c r="I12" i="80" s="1"/>
  <c r="K12" i="80" s="1"/>
  <c r="M12" i="80" s="1"/>
  <c r="E11" i="80"/>
  <c r="E10" i="80"/>
  <c r="G10" i="80" s="1"/>
  <c r="S9" i="80"/>
  <c r="F28" i="76"/>
  <c r="H28" i="76"/>
  <c r="I28" i="76"/>
  <c r="J28" i="76"/>
  <c r="J32" i="76" s="1"/>
  <c r="K28" i="76"/>
  <c r="L28" i="76"/>
  <c r="L32" i="76" s="1"/>
  <c r="M28" i="76"/>
  <c r="R27" i="76"/>
  <c r="D28" i="76"/>
  <c r="D32" i="76" s="1"/>
  <c r="C28" i="76"/>
  <c r="C32" i="76" s="1"/>
  <c r="H32" i="76"/>
  <c r="S27" i="76"/>
  <c r="P27" i="76"/>
  <c r="S26" i="76"/>
  <c r="R26" i="76"/>
  <c r="Q26" i="76"/>
  <c r="P26" i="76"/>
  <c r="O26" i="76"/>
  <c r="S25" i="76"/>
  <c r="R25" i="76"/>
  <c r="Q25" i="76"/>
  <c r="P25" i="76"/>
  <c r="O25" i="76"/>
  <c r="S24" i="76"/>
  <c r="R24" i="76"/>
  <c r="Q24" i="76"/>
  <c r="P24" i="76"/>
  <c r="O24" i="76"/>
  <c r="S23" i="76"/>
  <c r="R23" i="76"/>
  <c r="Q23" i="76"/>
  <c r="P23" i="76"/>
  <c r="O23" i="76"/>
  <c r="S22" i="76"/>
  <c r="R22" i="76"/>
  <c r="Q22" i="76"/>
  <c r="P22" i="76"/>
  <c r="O22" i="76"/>
  <c r="S21" i="76"/>
  <c r="R21" i="76"/>
  <c r="Q21" i="76"/>
  <c r="P21" i="76"/>
  <c r="O21" i="76"/>
  <c r="S20" i="76"/>
  <c r="R20" i="76"/>
  <c r="Q20" i="76"/>
  <c r="P20" i="76"/>
  <c r="S19" i="76"/>
  <c r="R19" i="76"/>
  <c r="Q19" i="76"/>
  <c r="P19" i="76"/>
  <c r="O19" i="76"/>
  <c r="M19" i="76"/>
  <c r="K19" i="76"/>
  <c r="I19" i="76"/>
  <c r="G19" i="76"/>
  <c r="S18" i="76"/>
  <c r="R18" i="76"/>
  <c r="Q18" i="76"/>
  <c r="P18" i="76"/>
  <c r="O18" i="76"/>
  <c r="M18" i="76"/>
  <c r="K18" i="76"/>
  <c r="I18" i="76"/>
  <c r="G18" i="76"/>
  <c r="S17" i="76"/>
  <c r="R17" i="76"/>
  <c r="Q17" i="76"/>
  <c r="P17" i="76"/>
  <c r="O17" i="76"/>
  <c r="M17" i="76"/>
  <c r="K17" i="76"/>
  <c r="I17" i="76"/>
  <c r="G17" i="76"/>
  <c r="S16" i="76"/>
  <c r="R16" i="76"/>
  <c r="Q16" i="76"/>
  <c r="P16" i="76"/>
  <c r="O16" i="76"/>
  <c r="M16" i="76"/>
  <c r="K16" i="76"/>
  <c r="I16" i="76"/>
  <c r="G16" i="76"/>
  <c r="S15" i="76"/>
  <c r="R15" i="76"/>
  <c r="Q15" i="76"/>
  <c r="P15" i="76"/>
  <c r="O15" i="76"/>
  <c r="M15" i="76"/>
  <c r="K15" i="76"/>
  <c r="I15" i="76"/>
  <c r="G15" i="76"/>
  <c r="S14" i="76"/>
  <c r="R14" i="76"/>
  <c r="Q14" i="76"/>
  <c r="P14" i="76"/>
  <c r="O14" i="76"/>
  <c r="M14" i="76"/>
  <c r="K14" i="76"/>
  <c r="I14" i="76"/>
  <c r="G14" i="76"/>
  <c r="S13" i="76"/>
  <c r="R13" i="76"/>
  <c r="Q13" i="76"/>
  <c r="P13" i="76"/>
  <c r="O13" i="76"/>
  <c r="M13" i="76"/>
  <c r="K13" i="76"/>
  <c r="I13" i="76"/>
  <c r="G13" i="76"/>
  <c r="S12" i="76"/>
  <c r="R12" i="76"/>
  <c r="Q12" i="76"/>
  <c r="P12" i="76"/>
  <c r="O12" i="76"/>
  <c r="M12" i="76"/>
  <c r="K12" i="76"/>
  <c r="I12" i="76"/>
  <c r="G12" i="76"/>
  <c r="S11" i="76"/>
  <c r="R11" i="76"/>
  <c r="Q11" i="76"/>
  <c r="P11" i="76"/>
  <c r="O11" i="76"/>
  <c r="M11" i="76"/>
  <c r="K11" i="76"/>
  <c r="I11" i="76"/>
  <c r="G11" i="76"/>
  <c r="S10" i="76"/>
  <c r="R10" i="76"/>
  <c r="Q10" i="76"/>
  <c r="P10" i="76"/>
  <c r="O10" i="76"/>
  <c r="M10" i="76"/>
  <c r="K10" i="76"/>
  <c r="I10" i="76"/>
  <c r="G10" i="76"/>
  <c r="S9" i="76"/>
  <c r="R9" i="76"/>
  <c r="Q9" i="76"/>
  <c r="P9" i="76"/>
  <c r="O9" i="76"/>
  <c r="M9" i="76"/>
  <c r="K9" i="76"/>
  <c r="I9" i="76"/>
  <c r="G9" i="76"/>
  <c r="G28" i="76" s="1"/>
  <c r="E9" i="76"/>
  <c r="E28" i="76" s="1"/>
  <c r="C32" i="78"/>
  <c r="L31" i="78"/>
  <c r="J31" i="78"/>
  <c r="J32" i="78" s="1"/>
  <c r="H31" i="78"/>
  <c r="F31" i="78"/>
  <c r="D31" i="78"/>
  <c r="D32" i="78" s="1"/>
  <c r="C31" i="78"/>
  <c r="A3" i="78"/>
  <c r="L32" i="78"/>
  <c r="H32" i="78"/>
  <c r="L28" i="78"/>
  <c r="J28" i="78"/>
  <c r="H28" i="78"/>
  <c r="F28" i="78"/>
  <c r="D28" i="78"/>
  <c r="C28" i="78"/>
  <c r="S27" i="78"/>
  <c r="R27" i="78"/>
  <c r="Q27" i="78"/>
  <c r="P27" i="78"/>
  <c r="O27" i="78"/>
  <c r="M27" i="78"/>
  <c r="K27" i="78"/>
  <c r="I27" i="78"/>
  <c r="G27" i="78"/>
  <c r="E27" i="78"/>
  <c r="S26" i="78"/>
  <c r="R26" i="78"/>
  <c r="Q26" i="78"/>
  <c r="P26" i="78"/>
  <c r="O26" i="78"/>
  <c r="M26" i="78"/>
  <c r="K26" i="78"/>
  <c r="I26" i="78"/>
  <c r="G26" i="78"/>
  <c r="E26" i="78"/>
  <c r="S25" i="78"/>
  <c r="R25" i="78"/>
  <c r="Q25" i="78"/>
  <c r="P25" i="78"/>
  <c r="O25" i="78"/>
  <c r="M25" i="78"/>
  <c r="K25" i="78"/>
  <c r="I25" i="78"/>
  <c r="G25" i="78"/>
  <c r="E25" i="78"/>
  <c r="S24" i="78"/>
  <c r="R24" i="78"/>
  <c r="Q24" i="78"/>
  <c r="P24" i="78"/>
  <c r="O24" i="78"/>
  <c r="M24" i="78"/>
  <c r="K24" i="78"/>
  <c r="I24" i="78"/>
  <c r="G24" i="78"/>
  <c r="E24" i="78"/>
  <c r="S23" i="78"/>
  <c r="R23" i="78"/>
  <c r="Q23" i="78"/>
  <c r="P23" i="78"/>
  <c r="O23" i="78"/>
  <c r="M23" i="78"/>
  <c r="K23" i="78"/>
  <c r="I23" i="78"/>
  <c r="G23" i="78"/>
  <c r="E23" i="78"/>
  <c r="S22" i="78"/>
  <c r="R22" i="78"/>
  <c r="Q22" i="78"/>
  <c r="P22" i="78"/>
  <c r="O22" i="78"/>
  <c r="M22" i="78"/>
  <c r="K22" i="78"/>
  <c r="I22" i="78"/>
  <c r="G22" i="78"/>
  <c r="E22" i="78"/>
  <c r="S21" i="78"/>
  <c r="R21" i="78"/>
  <c r="Q21" i="78"/>
  <c r="P21" i="78"/>
  <c r="O21" i="78"/>
  <c r="M21" i="78"/>
  <c r="K21" i="78"/>
  <c r="I21" i="78"/>
  <c r="G21" i="78"/>
  <c r="E21" i="78"/>
  <c r="S20" i="78"/>
  <c r="R20" i="78"/>
  <c r="Q20" i="78"/>
  <c r="P20" i="78"/>
  <c r="O20" i="78"/>
  <c r="M20" i="78"/>
  <c r="K20" i="78"/>
  <c r="I20" i="78"/>
  <c r="G20" i="78"/>
  <c r="E20" i="78"/>
  <c r="S19" i="78"/>
  <c r="R19" i="78"/>
  <c r="Q19" i="78"/>
  <c r="P19" i="78"/>
  <c r="O19" i="78"/>
  <c r="M19" i="78"/>
  <c r="K19" i="78"/>
  <c r="I19" i="78"/>
  <c r="G19" i="78"/>
  <c r="E19" i="78"/>
  <c r="S18" i="78"/>
  <c r="R18" i="78"/>
  <c r="Q18" i="78"/>
  <c r="P18" i="78"/>
  <c r="O18" i="78"/>
  <c r="M18" i="78"/>
  <c r="K18" i="78"/>
  <c r="I18" i="78"/>
  <c r="G18" i="78"/>
  <c r="E18" i="78"/>
  <c r="S17" i="78"/>
  <c r="R17" i="78"/>
  <c r="Q17" i="78"/>
  <c r="P17" i="78"/>
  <c r="O17" i="78"/>
  <c r="M17" i="78"/>
  <c r="K17" i="78"/>
  <c r="I17" i="78"/>
  <c r="G17" i="78"/>
  <c r="E17" i="78"/>
  <c r="S16" i="78"/>
  <c r="R16" i="78"/>
  <c r="Q16" i="78"/>
  <c r="P16" i="78"/>
  <c r="O16" i="78"/>
  <c r="M16" i="78"/>
  <c r="K16" i="78"/>
  <c r="I16" i="78"/>
  <c r="G16" i="78"/>
  <c r="E16" i="78"/>
  <c r="S15" i="78"/>
  <c r="R15" i="78"/>
  <c r="Q15" i="78"/>
  <c r="P15" i="78"/>
  <c r="O15" i="78"/>
  <c r="M15" i="78"/>
  <c r="K15" i="78"/>
  <c r="I15" i="78"/>
  <c r="G15" i="78"/>
  <c r="E15" i="78"/>
  <c r="S14" i="78"/>
  <c r="R14" i="78"/>
  <c r="Q14" i="78"/>
  <c r="P14" i="78"/>
  <c r="O14" i="78"/>
  <c r="M14" i="78"/>
  <c r="K14" i="78"/>
  <c r="I14" i="78"/>
  <c r="G14" i="78"/>
  <c r="E14" i="78"/>
  <c r="S13" i="78"/>
  <c r="R13" i="78"/>
  <c r="Q13" i="78"/>
  <c r="P13" i="78"/>
  <c r="O13" i="78"/>
  <c r="M13" i="78"/>
  <c r="K13" i="78"/>
  <c r="I13" i="78"/>
  <c r="G13" i="78"/>
  <c r="E13" i="78"/>
  <c r="S12" i="78"/>
  <c r="R12" i="78"/>
  <c r="Q12" i="78"/>
  <c r="P12" i="78"/>
  <c r="O12" i="78"/>
  <c r="M12" i="78"/>
  <c r="K12" i="78"/>
  <c r="I12" i="78"/>
  <c r="G12" i="78"/>
  <c r="E12" i="78"/>
  <c r="S11" i="78"/>
  <c r="R11" i="78"/>
  <c r="Q11" i="78"/>
  <c r="P11" i="78"/>
  <c r="O11" i="78"/>
  <c r="M11" i="78"/>
  <c r="K11" i="78"/>
  <c r="I11" i="78"/>
  <c r="G11" i="78"/>
  <c r="E11" i="78"/>
  <c r="S10" i="78"/>
  <c r="R10" i="78"/>
  <c r="Q10" i="78"/>
  <c r="P10" i="78"/>
  <c r="O10" i="78"/>
  <c r="M10" i="78"/>
  <c r="K10" i="78"/>
  <c r="I10" i="78"/>
  <c r="G10" i="78"/>
  <c r="E10" i="78"/>
  <c r="S9" i="78"/>
  <c r="R9" i="78"/>
  <c r="Q9" i="78"/>
  <c r="P9" i="78"/>
  <c r="O9" i="78"/>
  <c r="M9" i="78"/>
  <c r="M28" i="78" s="1"/>
  <c r="K9" i="78"/>
  <c r="K28" i="78" s="1"/>
  <c r="I9" i="78"/>
  <c r="I28" i="78" s="1"/>
  <c r="G9" i="78"/>
  <c r="G28" i="78" s="1"/>
  <c r="E9" i="78"/>
  <c r="E28" i="78" s="1"/>
  <c r="O9" i="75"/>
  <c r="P9" i="75"/>
  <c r="Q9" i="75"/>
  <c r="R9" i="75"/>
  <c r="S9" i="75"/>
  <c r="O10" i="75"/>
  <c r="P10" i="75"/>
  <c r="Q10" i="75"/>
  <c r="R10" i="75"/>
  <c r="S10" i="75"/>
  <c r="O11" i="75"/>
  <c r="P11" i="75"/>
  <c r="Q11" i="75"/>
  <c r="R11" i="75"/>
  <c r="S11" i="75"/>
  <c r="P12" i="75"/>
  <c r="Q12" i="75"/>
  <c r="R12" i="75"/>
  <c r="S12" i="75"/>
  <c r="O13" i="75"/>
  <c r="P13" i="75"/>
  <c r="Q13" i="75"/>
  <c r="R13" i="75"/>
  <c r="S13" i="75"/>
  <c r="O8" i="75"/>
  <c r="S8" i="75"/>
  <c r="R8" i="75"/>
  <c r="Q8" i="75"/>
  <c r="P8" i="75"/>
  <c r="K9" i="75"/>
  <c r="K10" i="75"/>
  <c r="K11" i="75"/>
  <c r="K12" i="75"/>
  <c r="K13" i="75"/>
  <c r="I9" i="75"/>
  <c r="M9" i="75" s="1"/>
  <c r="I10" i="75"/>
  <c r="M10" i="75" s="1"/>
  <c r="I11" i="75"/>
  <c r="M11" i="75" s="1"/>
  <c r="I12" i="75"/>
  <c r="M12" i="75" s="1"/>
  <c r="I13" i="75"/>
  <c r="M13" i="75" s="1"/>
  <c r="I8" i="75"/>
  <c r="G9" i="75"/>
  <c r="G10" i="75"/>
  <c r="G11" i="75"/>
  <c r="G12" i="75"/>
  <c r="G13" i="75"/>
  <c r="G8" i="75"/>
  <c r="F14" i="75"/>
  <c r="H14" i="75"/>
  <c r="J14" i="75"/>
  <c r="L14" i="75"/>
  <c r="E9" i="75"/>
  <c r="E10" i="75"/>
  <c r="E11" i="75"/>
  <c r="E12" i="75"/>
  <c r="E13" i="75"/>
  <c r="K8" i="75"/>
  <c r="A3" i="77"/>
  <c r="L32" i="77"/>
  <c r="J32" i="77"/>
  <c r="H32" i="77"/>
  <c r="D32" i="77"/>
  <c r="C32" i="77"/>
  <c r="L28" i="77"/>
  <c r="J28" i="77"/>
  <c r="H28" i="77"/>
  <c r="F28" i="77"/>
  <c r="F32" i="77" s="1"/>
  <c r="D28" i="77"/>
  <c r="C28" i="77"/>
  <c r="S27" i="77"/>
  <c r="R27" i="77"/>
  <c r="Q27" i="77"/>
  <c r="P27" i="77"/>
  <c r="O27" i="77"/>
  <c r="M27" i="77"/>
  <c r="K27" i="77"/>
  <c r="I27" i="77"/>
  <c r="G27" i="77"/>
  <c r="E27" i="77"/>
  <c r="S26" i="77"/>
  <c r="R26" i="77"/>
  <c r="Q26" i="77"/>
  <c r="P26" i="77"/>
  <c r="O26" i="77"/>
  <c r="M26" i="77"/>
  <c r="K26" i="77"/>
  <c r="I26" i="77"/>
  <c r="G26" i="77"/>
  <c r="E26" i="77"/>
  <c r="S25" i="77"/>
  <c r="R25" i="77"/>
  <c r="Q25" i="77"/>
  <c r="P25" i="77"/>
  <c r="O25" i="77"/>
  <c r="M25" i="77"/>
  <c r="K25" i="77"/>
  <c r="I25" i="77"/>
  <c r="G25" i="77"/>
  <c r="E25" i="77"/>
  <c r="S24" i="77"/>
  <c r="R24" i="77"/>
  <c r="Q24" i="77"/>
  <c r="P24" i="77"/>
  <c r="O24" i="77"/>
  <c r="M24" i="77"/>
  <c r="K24" i="77"/>
  <c r="I24" i="77"/>
  <c r="G24" i="77"/>
  <c r="E24" i="77"/>
  <c r="S23" i="77"/>
  <c r="R23" i="77"/>
  <c r="Q23" i="77"/>
  <c r="P23" i="77"/>
  <c r="O23" i="77"/>
  <c r="M23" i="77"/>
  <c r="K23" i="77"/>
  <c r="I23" i="77"/>
  <c r="G23" i="77"/>
  <c r="E23" i="77"/>
  <c r="S22" i="77"/>
  <c r="R22" i="77"/>
  <c r="Q22" i="77"/>
  <c r="P22" i="77"/>
  <c r="O22" i="77"/>
  <c r="M22" i="77"/>
  <c r="K22" i="77"/>
  <c r="I22" i="77"/>
  <c r="G22" i="77"/>
  <c r="E22" i="77"/>
  <c r="S21" i="77"/>
  <c r="R21" i="77"/>
  <c r="Q21" i="77"/>
  <c r="P21" i="77"/>
  <c r="O21" i="77"/>
  <c r="M21" i="77"/>
  <c r="K21" i="77"/>
  <c r="I21" i="77"/>
  <c r="G21" i="77"/>
  <c r="E21" i="77"/>
  <c r="S20" i="77"/>
  <c r="R20" i="77"/>
  <c r="Q20" i="77"/>
  <c r="P20" i="77"/>
  <c r="O20" i="77"/>
  <c r="M20" i="77"/>
  <c r="K20" i="77"/>
  <c r="I20" i="77"/>
  <c r="G20" i="77"/>
  <c r="E20" i="77"/>
  <c r="S19" i="77"/>
  <c r="R19" i="77"/>
  <c r="Q19" i="77"/>
  <c r="P19" i="77"/>
  <c r="O19" i="77"/>
  <c r="M19" i="77"/>
  <c r="K19" i="77"/>
  <c r="I19" i="77"/>
  <c r="G19" i="77"/>
  <c r="E19" i="77"/>
  <c r="S18" i="77"/>
  <c r="R18" i="77"/>
  <c r="Q18" i="77"/>
  <c r="P18" i="77"/>
  <c r="O18" i="77"/>
  <c r="M18" i="77"/>
  <c r="K18" i="77"/>
  <c r="I18" i="77"/>
  <c r="G18" i="77"/>
  <c r="E18" i="77"/>
  <c r="S17" i="77"/>
  <c r="R17" i="77"/>
  <c r="Q17" i="77"/>
  <c r="P17" i="77"/>
  <c r="O17" i="77"/>
  <c r="M17" i="77"/>
  <c r="K17" i="77"/>
  <c r="I17" i="77"/>
  <c r="G17" i="77"/>
  <c r="E17" i="77"/>
  <c r="S16" i="77"/>
  <c r="R16" i="77"/>
  <c r="Q16" i="77"/>
  <c r="P16" i="77"/>
  <c r="O16" i="77"/>
  <c r="M16" i="77"/>
  <c r="K16" i="77"/>
  <c r="I16" i="77"/>
  <c r="G16" i="77"/>
  <c r="E16" i="77"/>
  <c r="S15" i="77"/>
  <c r="R15" i="77"/>
  <c r="Q15" i="77"/>
  <c r="P15" i="77"/>
  <c r="O15" i="77"/>
  <c r="M15" i="77"/>
  <c r="K15" i="77"/>
  <c r="I15" i="77"/>
  <c r="G15" i="77"/>
  <c r="E15" i="77"/>
  <c r="S14" i="77"/>
  <c r="R14" i="77"/>
  <c r="Q14" i="77"/>
  <c r="P14" i="77"/>
  <c r="O14" i="77"/>
  <c r="M14" i="77"/>
  <c r="K14" i="77"/>
  <c r="I14" i="77"/>
  <c r="G14" i="77"/>
  <c r="E14" i="77"/>
  <c r="S13" i="77"/>
  <c r="R13" i="77"/>
  <c r="Q13" i="77"/>
  <c r="P13" i="77"/>
  <c r="O13" i="77"/>
  <c r="M13" i="77"/>
  <c r="K13" i="77"/>
  <c r="I13" i="77"/>
  <c r="G13" i="77"/>
  <c r="E13" i="77"/>
  <c r="S12" i="77"/>
  <c r="R12" i="77"/>
  <c r="Q12" i="77"/>
  <c r="P12" i="77"/>
  <c r="O12" i="77"/>
  <c r="M12" i="77"/>
  <c r="K12" i="77"/>
  <c r="I12" i="77"/>
  <c r="G12" i="77"/>
  <c r="E12" i="77"/>
  <c r="S11" i="77"/>
  <c r="R11" i="77"/>
  <c r="Q11" i="77"/>
  <c r="P11" i="77"/>
  <c r="O11" i="77"/>
  <c r="M11" i="77"/>
  <c r="K11" i="77"/>
  <c r="I11" i="77"/>
  <c r="G11" i="77"/>
  <c r="E11" i="77"/>
  <c r="S10" i="77"/>
  <c r="R10" i="77"/>
  <c r="Q10" i="77"/>
  <c r="P10" i="77"/>
  <c r="O10" i="77"/>
  <c r="M10" i="77"/>
  <c r="K10" i="77"/>
  <c r="I10" i="77"/>
  <c r="G10" i="77"/>
  <c r="E10" i="77"/>
  <c r="S9" i="77"/>
  <c r="R9" i="77"/>
  <c r="Q9" i="77"/>
  <c r="P9" i="77"/>
  <c r="O9" i="77"/>
  <c r="M9" i="77"/>
  <c r="M28" i="77" s="1"/>
  <c r="K9" i="77"/>
  <c r="K28" i="77" s="1"/>
  <c r="I9" i="77"/>
  <c r="I28" i="77" s="1"/>
  <c r="G9" i="77"/>
  <c r="G28" i="77" s="1"/>
  <c r="E9" i="77"/>
  <c r="E28" i="77" s="1"/>
  <c r="L32" i="79"/>
  <c r="J32" i="79"/>
  <c r="H32" i="79"/>
  <c r="F32" i="79"/>
  <c r="D32" i="79"/>
  <c r="C32" i="79"/>
  <c r="L31" i="79"/>
  <c r="J31" i="79"/>
  <c r="H31" i="79"/>
  <c r="F31" i="79"/>
  <c r="D31" i="79"/>
  <c r="C31" i="79"/>
  <c r="L28" i="79"/>
  <c r="J28" i="79"/>
  <c r="H28" i="79"/>
  <c r="F28" i="79"/>
  <c r="D28" i="79"/>
  <c r="C28" i="79"/>
  <c r="O10" i="79"/>
  <c r="P10" i="79"/>
  <c r="Q10" i="79"/>
  <c r="R10" i="79"/>
  <c r="S10" i="79"/>
  <c r="O11" i="79"/>
  <c r="P11" i="79"/>
  <c r="Q11" i="79"/>
  <c r="R11" i="79"/>
  <c r="S11" i="79"/>
  <c r="O12" i="79"/>
  <c r="P12" i="79"/>
  <c r="Q12" i="79"/>
  <c r="R12" i="79"/>
  <c r="S12" i="79"/>
  <c r="O13" i="79"/>
  <c r="P13" i="79"/>
  <c r="Q13" i="79"/>
  <c r="R13" i="79"/>
  <c r="S13" i="79"/>
  <c r="O14" i="79"/>
  <c r="P14" i="79"/>
  <c r="Q14" i="79"/>
  <c r="R14" i="79"/>
  <c r="S14" i="79"/>
  <c r="O15" i="79"/>
  <c r="P15" i="79"/>
  <c r="Q15" i="79"/>
  <c r="R15" i="79"/>
  <c r="S15" i="79"/>
  <c r="O16" i="79"/>
  <c r="P16" i="79"/>
  <c r="Q16" i="79"/>
  <c r="R16" i="79"/>
  <c r="S16" i="79"/>
  <c r="O17" i="79"/>
  <c r="P17" i="79"/>
  <c r="Q17" i="79"/>
  <c r="R17" i="79"/>
  <c r="S17" i="79"/>
  <c r="O18" i="79"/>
  <c r="P18" i="79"/>
  <c r="Q18" i="79"/>
  <c r="R18" i="79"/>
  <c r="S18" i="79"/>
  <c r="O19" i="79"/>
  <c r="P19" i="79"/>
  <c r="Q19" i="79"/>
  <c r="R19" i="79"/>
  <c r="S19" i="79"/>
  <c r="O20" i="79"/>
  <c r="P20" i="79"/>
  <c r="Q20" i="79"/>
  <c r="R20" i="79"/>
  <c r="S20" i="79"/>
  <c r="O21" i="79"/>
  <c r="P21" i="79"/>
  <c r="Q21" i="79"/>
  <c r="R21" i="79"/>
  <c r="S21" i="79"/>
  <c r="O22" i="79"/>
  <c r="P22" i="79"/>
  <c r="Q22" i="79"/>
  <c r="R22" i="79"/>
  <c r="S22" i="79"/>
  <c r="O23" i="79"/>
  <c r="P23" i="79"/>
  <c r="Q23" i="79"/>
  <c r="R23" i="79"/>
  <c r="S23" i="79"/>
  <c r="O24" i="79"/>
  <c r="P24" i="79"/>
  <c r="Q24" i="79"/>
  <c r="R24" i="79"/>
  <c r="S24" i="79"/>
  <c r="O25" i="79"/>
  <c r="P25" i="79"/>
  <c r="Q25" i="79"/>
  <c r="R25" i="79"/>
  <c r="S25" i="79"/>
  <c r="O26" i="79"/>
  <c r="P26" i="79"/>
  <c r="Q26" i="79"/>
  <c r="R26" i="79"/>
  <c r="S26" i="79"/>
  <c r="O27" i="79"/>
  <c r="P27" i="79"/>
  <c r="Q27" i="79"/>
  <c r="R27" i="79"/>
  <c r="S27" i="79"/>
  <c r="Q9" i="79"/>
  <c r="P9" i="79"/>
  <c r="O9" i="79"/>
  <c r="S9" i="79"/>
  <c r="R9" i="79"/>
  <c r="M10" i="79"/>
  <c r="M11" i="79"/>
  <c r="M12" i="79"/>
  <c r="M13" i="79"/>
  <c r="M14" i="79"/>
  <c r="M15" i="79"/>
  <c r="M16" i="79"/>
  <c r="M17" i="79"/>
  <c r="M18" i="79"/>
  <c r="M19" i="79"/>
  <c r="M20" i="79"/>
  <c r="M21" i="79"/>
  <c r="M22" i="79"/>
  <c r="M23" i="79"/>
  <c r="M24" i="79"/>
  <c r="M25" i="79"/>
  <c r="M26" i="79"/>
  <c r="M27" i="79"/>
  <c r="M9" i="79"/>
  <c r="M28" i="79" s="1"/>
  <c r="K10" i="79"/>
  <c r="K11" i="79"/>
  <c r="K12" i="79"/>
  <c r="K13" i="79"/>
  <c r="K14" i="79"/>
  <c r="K15" i="79"/>
  <c r="K16" i="79"/>
  <c r="K17" i="79"/>
  <c r="K18" i="79"/>
  <c r="K19" i="79"/>
  <c r="K20" i="79"/>
  <c r="K21" i="79"/>
  <c r="K22" i="79"/>
  <c r="K23" i="79"/>
  <c r="K24" i="79"/>
  <c r="K25" i="79"/>
  <c r="K26" i="79"/>
  <c r="K27" i="79"/>
  <c r="K9" i="79"/>
  <c r="K28" i="79" s="1"/>
  <c r="I10" i="79"/>
  <c r="I11" i="79"/>
  <c r="I12" i="79"/>
  <c r="I13" i="79"/>
  <c r="I14" i="79"/>
  <c r="I15" i="79"/>
  <c r="I16" i="79"/>
  <c r="I17" i="79"/>
  <c r="I18" i="79"/>
  <c r="I19" i="79"/>
  <c r="I20" i="79"/>
  <c r="I21" i="79"/>
  <c r="I22" i="79"/>
  <c r="I23" i="79"/>
  <c r="I24" i="79"/>
  <c r="I25" i="79"/>
  <c r="I26" i="79"/>
  <c r="I27" i="79"/>
  <c r="I9" i="79"/>
  <c r="I28" i="79" s="1"/>
  <c r="G10" i="79"/>
  <c r="G11" i="79"/>
  <c r="G12" i="79"/>
  <c r="G13" i="79"/>
  <c r="G14" i="79"/>
  <c r="G15" i="79"/>
  <c r="G16" i="79"/>
  <c r="G17" i="79"/>
  <c r="G18" i="79"/>
  <c r="G19" i="79"/>
  <c r="G20" i="79"/>
  <c r="G21" i="79"/>
  <c r="G22" i="79"/>
  <c r="G23" i="79"/>
  <c r="G24" i="79"/>
  <c r="G25" i="79"/>
  <c r="G26" i="79"/>
  <c r="G27" i="79"/>
  <c r="G9" i="79"/>
  <c r="G28" i="79" s="1"/>
  <c r="E10" i="79"/>
  <c r="E11" i="79"/>
  <c r="E12" i="79"/>
  <c r="E13" i="79"/>
  <c r="E14" i="79"/>
  <c r="E15" i="79"/>
  <c r="E16" i="79"/>
  <c r="E17" i="79"/>
  <c r="E18" i="79"/>
  <c r="E19" i="79"/>
  <c r="E20" i="79"/>
  <c r="E21" i="79"/>
  <c r="E22" i="79"/>
  <c r="E23" i="79"/>
  <c r="E24" i="79"/>
  <c r="E25" i="79"/>
  <c r="E26" i="79"/>
  <c r="E27" i="79"/>
  <c r="E9" i="79"/>
  <c r="E28" i="79" s="1"/>
  <c r="A3" i="79"/>
  <c r="A3" i="75"/>
  <c r="A3" i="74"/>
  <c r="K14" i="75" l="1"/>
  <c r="I14" i="75"/>
  <c r="G14" i="75"/>
  <c r="G19" i="80"/>
  <c r="I20" i="80"/>
  <c r="G9" i="80"/>
  <c r="I10" i="80"/>
  <c r="K15" i="80"/>
  <c r="I14" i="80"/>
  <c r="G24" i="80"/>
  <c r="I24" i="80"/>
  <c r="K26" i="80"/>
  <c r="G29" i="80"/>
  <c r="I25" i="80"/>
  <c r="K25" i="80" s="1"/>
  <c r="M25" i="80" s="1"/>
  <c r="I30" i="80"/>
  <c r="G14" i="80"/>
  <c r="D34" i="80"/>
  <c r="D43" i="80" s="1"/>
  <c r="K41" i="80"/>
  <c r="P29" i="80"/>
  <c r="E19" i="80"/>
  <c r="E24" i="80"/>
  <c r="O9" i="80"/>
  <c r="E9" i="80"/>
  <c r="E14" i="80"/>
  <c r="P9" i="80"/>
  <c r="O14" i="80"/>
  <c r="S14" i="80"/>
  <c r="C34" i="80"/>
  <c r="F34" i="80"/>
  <c r="F43" i="80" s="1"/>
  <c r="P14" i="80"/>
  <c r="O24" i="80"/>
  <c r="I41" i="80"/>
  <c r="D46" i="80"/>
  <c r="R19" i="80"/>
  <c r="Q24" i="80"/>
  <c r="R24" i="80"/>
  <c r="H34" i="80"/>
  <c r="H43" i="80" s="1"/>
  <c r="S29" i="80"/>
  <c r="J34" i="80"/>
  <c r="R14" i="80"/>
  <c r="O19" i="80"/>
  <c r="L34" i="80"/>
  <c r="P19" i="80"/>
  <c r="G41" i="80"/>
  <c r="P24" i="80"/>
  <c r="R29" i="80"/>
  <c r="E29" i="80"/>
  <c r="Q41" i="80"/>
  <c r="Q14" i="80"/>
  <c r="Q29" i="80"/>
  <c r="S24" i="80"/>
  <c r="Q19" i="80"/>
  <c r="S41" i="80"/>
  <c r="R41" i="80"/>
  <c r="E41" i="80"/>
  <c r="M41" i="80"/>
  <c r="P41" i="80"/>
  <c r="H46" i="80"/>
  <c r="F32" i="76"/>
  <c r="Q27" i="76"/>
  <c r="O20" i="76"/>
  <c r="F32" i="78"/>
  <c r="L24" i="75"/>
  <c r="L21" i="75"/>
  <c r="L18" i="75"/>
  <c r="L28" i="75" s="1"/>
  <c r="J24" i="75"/>
  <c r="H24" i="75"/>
  <c r="F24" i="75"/>
  <c r="D24" i="75"/>
  <c r="C24" i="75"/>
  <c r="J21" i="75"/>
  <c r="H21" i="75"/>
  <c r="F21" i="75"/>
  <c r="D21" i="75"/>
  <c r="C21" i="75"/>
  <c r="J18" i="75"/>
  <c r="J28" i="75" s="1"/>
  <c r="H18" i="75"/>
  <c r="H28" i="75" s="1"/>
  <c r="F18" i="75"/>
  <c r="F28" i="75" s="1"/>
  <c r="D18" i="75"/>
  <c r="D28" i="75" s="1"/>
  <c r="C18" i="75"/>
  <c r="C28" i="75" s="1"/>
  <c r="M8" i="75"/>
  <c r="M14" i="75" s="1"/>
  <c r="E8" i="75"/>
  <c r="E14" i="75" s="1"/>
  <c r="N31" i="74"/>
  <c r="N38" i="74" s="1"/>
  <c r="N49" i="74" s="1"/>
  <c r="N29" i="74"/>
  <c r="M29" i="74"/>
  <c r="N18" i="74"/>
  <c r="M18" i="74"/>
  <c r="M31" i="74" s="1"/>
  <c r="L29" i="74"/>
  <c r="K29" i="74"/>
  <c r="J29" i="74"/>
  <c r="I29" i="74"/>
  <c r="H29" i="74"/>
  <c r="G29" i="74"/>
  <c r="F29" i="74"/>
  <c r="E29" i="74"/>
  <c r="D29" i="74"/>
  <c r="L18" i="74"/>
  <c r="L31" i="74" s="1"/>
  <c r="L38" i="74" s="1"/>
  <c r="L49" i="74" s="1"/>
  <c r="K18" i="74"/>
  <c r="K31" i="74" s="1"/>
  <c r="J18" i="74"/>
  <c r="I18" i="74"/>
  <c r="H18" i="74"/>
  <c r="H31" i="74" s="1"/>
  <c r="G18" i="74"/>
  <c r="G31" i="74" s="1"/>
  <c r="F18" i="74"/>
  <c r="E18" i="74"/>
  <c r="D18" i="74"/>
  <c r="D31" i="74" s="1"/>
  <c r="J46" i="80" l="1"/>
  <c r="J43" i="80"/>
  <c r="I29" i="80"/>
  <c r="K30" i="80"/>
  <c r="I9" i="80"/>
  <c r="K10" i="80"/>
  <c r="R34" i="80"/>
  <c r="L46" i="80"/>
  <c r="L43" i="80"/>
  <c r="I19" i="80"/>
  <c r="K20" i="80"/>
  <c r="C46" i="80"/>
  <c r="K24" i="80"/>
  <c r="M26" i="80"/>
  <c r="M24" i="80" s="1"/>
  <c r="M15" i="80"/>
  <c r="M14" i="80" s="1"/>
  <c r="K14" i="80"/>
  <c r="G34" i="80"/>
  <c r="G43" i="80" s="1"/>
  <c r="O34" i="80"/>
  <c r="E34" i="80"/>
  <c r="E43" i="80" s="1"/>
  <c r="Q34" i="80"/>
  <c r="I34" i="80"/>
  <c r="I43" i="80" s="1"/>
  <c r="S34" i="80"/>
  <c r="F46" i="80"/>
  <c r="P34" i="80"/>
  <c r="D14" i="75"/>
  <c r="C14" i="75"/>
  <c r="E31" i="74"/>
  <c r="I31" i="74"/>
  <c r="F31" i="74"/>
  <c r="F38" i="74" s="1"/>
  <c r="F49" i="74" s="1"/>
  <c r="J31" i="74"/>
  <c r="J38" i="74" s="1"/>
  <c r="J49" i="74" s="1"/>
  <c r="K29" i="80" l="1"/>
  <c r="M30" i="80"/>
  <c r="M29" i="80" s="1"/>
  <c r="K19" i="80"/>
  <c r="M20" i="80"/>
  <c r="M19" i="80" s="1"/>
  <c r="K9" i="80"/>
  <c r="K34" i="80" s="1"/>
  <c r="K43" i="80" s="1"/>
  <c r="M10" i="80"/>
  <c r="M9" i="80" s="1"/>
  <c r="M34" i="80" l="1"/>
  <c r="M43" i="80" s="1"/>
  <c r="B28" i="65" l="1"/>
  <c r="B47" i="65"/>
  <c r="B46" i="65"/>
  <c r="B27" i="65"/>
  <c r="H61" i="64"/>
  <c r="C21" i="68"/>
  <c r="A4" i="64"/>
  <c r="B7" i="62" l="1"/>
  <c r="G8" i="10"/>
  <c r="G22" i="10" s="1"/>
  <c r="G109" i="10" s="1"/>
  <c r="G119" i="10" s="1"/>
  <c r="B49" i="7"/>
  <c r="B21" i="7"/>
  <c r="B6" i="7"/>
  <c r="B9" i="7" s="1"/>
  <c r="C43" i="15"/>
  <c r="A48" i="58" l="1"/>
  <c r="B48" i="58"/>
  <c r="A3" i="73"/>
  <c r="B106" i="73"/>
  <c r="C106" i="73"/>
  <c r="B96" i="73"/>
  <c r="C96" i="73"/>
  <c r="B97" i="73"/>
  <c r="C97" i="73"/>
  <c r="B98" i="73"/>
  <c r="C98" i="73"/>
  <c r="B99" i="73"/>
  <c r="C99" i="73"/>
  <c r="B100" i="73"/>
  <c r="C100" i="73"/>
  <c r="B101" i="73"/>
  <c r="C101" i="73"/>
  <c r="B102" i="73"/>
  <c r="C102" i="73"/>
  <c r="B103" i="73"/>
  <c r="C103" i="73"/>
  <c r="B104" i="73"/>
  <c r="C104" i="73"/>
  <c r="B105" i="73"/>
  <c r="C105" i="73"/>
  <c r="C95" i="73"/>
  <c r="B95" i="73"/>
  <c r="A96" i="73"/>
  <c r="A97" i="73"/>
  <c r="A98" i="73"/>
  <c r="A99" i="73"/>
  <c r="A100" i="73"/>
  <c r="A101" i="73"/>
  <c r="A102" i="73"/>
  <c r="A103" i="73"/>
  <c r="A104" i="73"/>
  <c r="A105" i="73"/>
  <c r="A106" i="73"/>
  <c r="A95" i="73"/>
  <c r="B79" i="73"/>
  <c r="C79" i="73"/>
  <c r="B80" i="73"/>
  <c r="C80" i="73"/>
  <c r="B81" i="73"/>
  <c r="C81" i="73"/>
  <c r="B82" i="73"/>
  <c r="C82" i="73"/>
  <c r="B83" i="73"/>
  <c r="C83" i="73"/>
  <c r="A64" i="73"/>
  <c r="A65" i="73"/>
  <c r="A66" i="73"/>
  <c r="A67" i="73"/>
  <c r="A68" i="73"/>
  <c r="A69" i="73"/>
  <c r="A70" i="73"/>
  <c r="A71" i="73"/>
  <c r="A72" i="73"/>
  <c r="A73" i="73"/>
  <c r="A74" i="73"/>
  <c r="A75" i="73"/>
  <c r="A76" i="73"/>
  <c r="A77" i="73"/>
  <c r="A78" i="73"/>
  <c r="A79" i="73"/>
  <c r="A80" i="73"/>
  <c r="A81" i="73"/>
  <c r="A82" i="73"/>
  <c r="A83" i="73"/>
  <c r="A63" i="73"/>
  <c r="B64" i="73"/>
  <c r="C64" i="73"/>
  <c r="B65" i="73"/>
  <c r="C65" i="73"/>
  <c r="B66" i="73"/>
  <c r="C66" i="73"/>
  <c r="B67" i="73"/>
  <c r="C67" i="73"/>
  <c r="B68" i="73"/>
  <c r="C68" i="73"/>
  <c r="B69" i="73"/>
  <c r="C69" i="73"/>
  <c r="B70" i="73"/>
  <c r="C70" i="73"/>
  <c r="B71" i="73"/>
  <c r="C71" i="73"/>
  <c r="B72" i="73"/>
  <c r="C72" i="73"/>
  <c r="B73" i="73"/>
  <c r="C73" i="73"/>
  <c r="B74" i="73"/>
  <c r="C74" i="73"/>
  <c r="B75" i="73"/>
  <c r="C75" i="73"/>
  <c r="B76" i="73"/>
  <c r="C76" i="73"/>
  <c r="B77" i="73"/>
  <c r="C77" i="73"/>
  <c r="B78" i="73"/>
  <c r="C78" i="73"/>
  <c r="B63" i="73"/>
  <c r="C63" i="73"/>
  <c r="K22" i="25" l="1"/>
  <c r="K20" i="25"/>
  <c r="L19" i="25"/>
  <c r="L18" i="25"/>
  <c r="L17" i="25"/>
  <c r="L20" i="25" s="1"/>
  <c r="K16" i="25"/>
  <c r="L15" i="25"/>
  <c r="L14" i="25"/>
  <c r="L13" i="25"/>
  <c r="L12" i="25"/>
  <c r="L11" i="25"/>
  <c r="L10" i="25"/>
  <c r="L9" i="25"/>
  <c r="L8" i="25"/>
  <c r="L7" i="25"/>
  <c r="L16" i="25" s="1"/>
  <c r="K44" i="26"/>
  <c r="L43" i="26"/>
  <c r="L42" i="26"/>
  <c r="L41" i="26"/>
  <c r="L40" i="26"/>
  <c r="L39" i="26"/>
  <c r="L38" i="26"/>
  <c r="L35" i="26"/>
  <c r="L34" i="26"/>
  <c r="L33" i="26"/>
  <c r="L32" i="26"/>
  <c r="L31" i="26"/>
  <c r="L30" i="26"/>
  <c r="L29" i="26"/>
  <c r="L28" i="26"/>
  <c r="L27" i="26"/>
  <c r="L26" i="26"/>
  <c r="L44" i="26" s="1"/>
  <c r="K25" i="26"/>
  <c r="L24" i="26"/>
  <c r="L23" i="26"/>
  <c r="L22" i="26"/>
  <c r="L21" i="26"/>
  <c r="L20" i="26"/>
  <c r="L19" i="26"/>
  <c r="L16" i="26"/>
  <c r="L15" i="26"/>
  <c r="L14" i="26"/>
  <c r="L13" i="26"/>
  <c r="L12" i="26"/>
  <c r="L11" i="26"/>
  <c r="L10" i="26"/>
  <c r="L9" i="26"/>
  <c r="L8" i="26"/>
  <c r="L7" i="26"/>
  <c r="L25" i="26" s="1"/>
  <c r="K20" i="27"/>
  <c r="L18" i="27"/>
  <c r="L17" i="27"/>
  <c r="L16" i="27"/>
  <c r="L15" i="27"/>
  <c r="L14" i="27"/>
  <c r="L13" i="27"/>
  <c r="L12" i="27"/>
  <c r="L11" i="27"/>
  <c r="L8" i="27" s="1"/>
  <c r="L20" i="27" s="1"/>
  <c r="L10" i="27"/>
  <c r="L9" i="27"/>
  <c r="K8" i="27"/>
  <c r="L7" i="27"/>
  <c r="L22" i="25" l="1"/>
  <c r="B29" i="14"/>
  <c r="B12" i="58" l="1"/>
  <c r="B13" i="58"/>
  <c r="B14" i="58"/>
  <c r="B15" i="58"/>
  <c r="B16" i="58"/>
  <c r="B17" i="58"/>
  <c r="B18" i="58"/>
  <c r="B19" i="58"/>
  <c r="B20" i="58"/>
  <c r="B21" i="58"/>
  <c r="B29" i="58"/>
  <c r="B30" i="58"/>
  <c r="B31" i="58"/>
  <c r="B32" i="58"/>
  <c r="B33" i="58"/>
  <c r="B34" i="58"/>
  <c r="B35" i="58"/>
  <c r="B36" i="58"/>
  <c r="B37" i="58"/>
  <c r="B38" i="58"/>
  <c r="B39" i="58"/>
  <c r="B40" i="58"/>
  <c r="B41" i="58"/>
  <c r="B42" i="58"/>
  <c r="B43" i="58"/>
  <c r="B44" i="58"/>
  <c r="B45" i="58"/>
  <c r="B46" i="58"/>
  <c r="B49" i="58"/>
  <c r="B50" i="58"/>
  <c r="B51" i="58"/>
  <c r="B52" i="58"/>
  <c r="B53" i="58"/>
  <c r="B54" i="58"/>
  <c r="B55" i="58"/>
  <c r="B56" i="58"/>
  <c r="A12" i="58"/>
  <c r="A13" i="58"/>
  <c r="A14" i="58"/>
  <c r="A15" i="58"/>
  <c r="A16" i="58"/>
  <c r="A17" i="58"/>
  <c r="A18" i="58"/>
  <c r="A19" i="58"/>
  <c r="A20" i="58"/>
  <c r="A21" i="58"/>
  <c r="A30" i="58"/>
  <c r="A31" i="58"/>
  <c r="A32" i="58"/>
  <c r="A33" i="58"/>
  <c r="A34" i="58"/>
  <c r="A35" i="58"/>
  <c r="A36" i="58"/>
  <c r="A37" i="58"/>
  <c r="A38" i="58"/>
  <c r="A39" i="58"/>
  <c r="A40" i="58"/>
  <c r="A41" i="58"/>
  <c r="A42" i="58"/>
  <c r="A43" i="58"/>
  <c r="A44" i="58"/>
  <c r="A45" i="58"/>
  <c r="A46" i="58"/>
  <c r="A47" i="58"/>
  <c r="A49" i="58"/>
  <c r="A50" i="58"/>
  <c r="A51" i="58"/>
  <c r="A52" i="58"/>
  <c r="A53" i="58"/>
  <c r="A54" i="58"/>
  <c r="A55" i="58"/>
  <c r="A56" i="58"/>
  <c r="D44" i="52" l="1"/>
  <c r="F9" i="52"/>
  <c r="F10" i="52"/>
  <c r="F11"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8" i="52"/>
  <c r="C5" i="72" l="1"/>
  <c r="B5" i="72"/>
  <c r="A3" i="72" l="1"/>
  <c r="A12" i="71"/>
  <c r="A3" i="71"/>
  <c r="C27" i="68"/>
  <c r="C26" i="68"/>
  <c r="C25" i="68"/>
  <c r="C24" i="68"/>
  <c r="C23" i="68"/>
  <c r="C22" i="68"/>
  <c r="C13" i="68"/>
  <c r="C12" i="68"/>
  <c r="C10" i="68"/>
  <c r="C9" i="68"/>
  <c r="B40" i="65"/>
  <c r="B39" i="65"/>
  <c r="B38" i="65"/>
  <c r="B37" i="65"/>
  <c r="B36" i="65"/>
  <c r="B35" i="65"/>
  <c r="B3" i="68"/>
  <c r="A3" i="15"/>
  <c r="A3" i="65"/>
  <c r="B3" i="67"/>
  <c r="B3" i="66"/>
  <c r="N64" i="55" l="1"/>
  <c r="O64" i="55"/>
  <c r="P64" i="55"/>
  <c r="C10" i="14" l="1"/>
  <c r="D10" i="14" s="1"/>
  <c r="F10" i="14" s="1"/>
  <c r="B82" i="14" s="1"/>
  <c r="D10" i="67"/>
  <c r="E10" i="67" s="1"/>
  <c r="R60" i="15" l="1"/>
  <c r="Q60" i="15"/>
  <c r="R58" i="15"/>
  <c r="Q58" i="15"/>
  <c r="R57" i="15"/>
  <c r="Q57" i="15"/>
  <c r="R56" i="15"/>
  <c r="Q56" i="15"/>
  <c r="R55" i="15"/>
  <c r="Q55" i="15"/>
  <c r="R54" i="15"/>
  <c r="Q54" i="15"/>
  <c r="R53" i="15"/>
  <c r="Q53" i="15"/>
  <c r="R52" i="15"/>
  <c r="Q52" i="15"/>
  <c r="R51" i="15"/>
  <c r="Q51" i="15"/>
  <c r="R50" i="15"/>
  <c r="Q50" i="15"/>
  <c r="R49" i="15"/>
  <c r="Q49" i="15"/>
  <c r="R48" i="15"/>
  <c r="Q48" i="15"/>
  <c r="R45" i="15"/>
  <c r="Q45" i="15"/>
  <c r="Q7" i="15"/>
  <c r="R7" i="15"/>
  <c r="Q8" i="15"/>
  <c r="R8" i="15"/>
  <c r="Q9" i="15"/>
  <c r="R9" i="15"/>
  <c r="Q10" i="15"/>
  <c r="R10" i="15"/>
  <c r="Q11" i="15"/>
  <c r="R11" i="15"/>
  <c r="Q12" i="15"/>
  <c r="R12" i="15"/>
  <c r="Q13" i="15"/>
  <c r="R13" i="15"/>
  <c r="Q14" i="15"/>
  <c r="R14" i="15"/>
  <c r="Q15" i="15"/>
  <c r="R15" i="15"/>
  <c r="Q16" i="15"/>
  <c r="R16" i="15"/>
  <c r="Q17" i="15"/>
  <c r="R17" i="15"/>
  <c r="Q18" i="15"/>
  <c r="R18" i="15"/>
  <c r="Q19" i="15"/>
  <c r="R19" i="15"/>
  <c r="Q20" i="15"/>
  <c r="R20" i="15"/>
  <c r="Q21" i="15"/>
  <c r="R21" i="15"/>
  <c r="Q22" i="15"/>
  <c r="R22" i="15"/>
  <c r="Q23" i="15"/>
  <c r="R23" i="15"/>
  <c r="Q24" i="15"/>
  <c r="R24" i="15"/>
  <c r="Q25" i="15"/>
  <c r="R25" i="15"/>
  <c r="Q26" i="15"/>
  <c r="R26" i="15"/>
  <c r="Q27" i="15"/>
  <c r="R27" i="15"/>
  <c r="Q28" i="15"/>
  <c r="R28" i="15"/>
  <c r="Q29" i="15"/>
  <c r="R29" i="15"/>
  <c r="Q30" i="15"/>
  <c r="R30" i="15"/>
  <c r="Q31" i="15"/>
  <c r="R31" i="15"/>
  <c r="Q32" i="15"/>
  <c r="R32" i="15"/>
  <c r="Q33" i="15"/>
  <c r="R33" i="15"/>
  <c r="Q34" i="15"/>
  <c r="R34" i="15"/>
  <c r="Q35" i="15"/>
  <c r="R35" i="15"/>
  <c r="Q36" i="15"/>
  <c r="R36" i="15"/>
  <c r="Q37" i="15"/>
  <c r="R37" i="15"/>
  <c r="Q38" i="15"/>
  <c r="R38" i="15"/>
  <c r="Q39" i="15"/>
  <c r="R39" i="15"/>
  <c r="Q40" i="15"/>
  <c r="R40" i="15"/>
  <c r="Q41" i="15"/>
  <c r="R41" i="15"/>
  <c r="Q42" i="15"/>
  <c r="R42" i="15"/>
  <c r="Q43" i="15"/>
  <c r="R43" i="15"/>
  <c r="R6" i="15"/>
  <c r="Q6" i="15"/>
  <c r="P6" i="15" l="1"/>
  <c r="P60" i="15"/>
  <c r="P58" i="15"/>
  <c r="P57" i="15"/>
  <c r="P56" i="15"/>
  <c r="P55" i="15"/>
  <c r="P54" i="15"/>
  <c r="P53" i="15"/>
  <c r="P52" i="15"/>
  <c r="P51" i="15"/>
  <c r="P50" i="15"/>
  <c r="P49" i="15"/>
  <c r="P48" i="15"/>
  <c r="P8" i="15"/>
  <c r="P9" i="15"/>
  <c r="P10" i="15"/>
  <c r="P11" i="15"/>
  <c r="P12" i="15"/>
  <c r="P13" i="15"/>
  <c r="P14" i="15"/>
  <c r="P15" i="15"/>
  <c r="P16" i="15"/>
  <c r="P17" i="15"/>
  <c r="P18" i="15"/>
  <c r="P19" i="15"/>
  <c r="P21" i="15"/>
  <c r="P22" i="15"/>
  <c r="P23" i="15"/>
  <c r="P24" i="15"/>
  <c r="P25" i="15"/>
  <c r="P26" i="15"/>
  <c r="P27" i="15"/>
  <c r="P28" i="15"/>
  <c r="P30" i="15"/>
  <c r="P31" i="15"/>
  <c r="P32" i="15"/>
  <c r="P33" i="15"/>
  <c r="P34" i="15"/>
  <c r="P35" i="15"/>
  <c r="P37" i="15"/>
  <c r="P38" i="15"/>
  <c r="P39" i="15"/>
  <c r="P40" i="15"/>
  <c r="P41" i="15"/>
  <c r="P42" i="15"/>
  <c r="O60" i="15"/>
  <c r="O58" i="15"/>
  <c r="O57" i="15"/>
  <c r="O56" i="15"/>
  <c r="O55" i="15"/>
  <c r="O54" i="15"/>
  <c r="O53" i="15"/>
  <c r="O52" i="15"/>
  <c r="O51" i="15"/>
  <c r="O50" i="15"/>
  <c r="O49" i="15"/>
  <c r="O48" i="15"/>
  <c r="O8" i="15"/>
  <c r="O9" i="15"/>
  <c r="O10" i="15"/>
  <c r="O11" i="15"/>
  <c r="O12" i="15"/>
  <c r="O13" i="15"/>
  <c r="O14" i="15"/>
  <c r="O15" i="15"/>
  <c r="O16" i="15"/>
  <c r="O17" i="15"/>
  <c r="O18" i="15"/>
  <c r="O19" i="15"/>
  <c r="O21" i="15"/>
  <c r="O22" i="15"/>
  <c r="O23" i="15"/>
  <c r="O24" i="15"/>
  <c r="O25" i="15"/>
  <c r="O26" i="15"/>
  <c r="O27" i="15"/>
  <c r="O28" i="15"/>
  <c r="O30" i="15"/>
  <c r="O31" i="15"/>
  <c r="O32" i="15"/>
  <c r="O33" i="15"/>
  <c r="O34" i="15"/>
  <c r="O35" i="15"/>
  <c r="O37" i="15"/>
  <c r="O38" i="15"/>
  <c r="O39" i="15"/>
  <c r="O40" i="15"/>
  <c r="O41" i="15"/>
  <c r="O42" i="15"/>
  <c r="O6" i="15"/>
  <c r="N6" i="15"/>
  <c r="N60" i="15"/>
  <c r="N58" i="15"/>
  <c r="N57" i="15"/>
  <c r="N56" i="15"/>
  <c r="N55" i="15"/>
  <c r="N54" i="15"/>
  <c r="N53" i="15"/>
  <c r="N52" i="15"/>
  <c r="N51" i="15"/>
  <c r="N50" i="15"/>
  <c r="N49" i="15"/>
  <c r="N48" i="15"/>
  <c r="N8" i="15"/>
  <c r="N9" i="15"/>
  <c r="N10" i="15"/>
  <c r="N11" i="15"/>
  <c r="N12" i="15"/>
  <c r="N13" i="15"/>
  <c r="N14" i="15"/>
  <c r="N15" i="15"/>
  <c r="N16" i="15"/>
  <c r="N17" i="15"/>
  <c r="N18" i="15"/>
  <c r="N19" i="15"/>
  <c r="N21" i="15"/>
  <c r="N22" i="15"/>
  <c r="N23" i="15"/>
  <c r="N24" i="15"/>
  <c r="N25" i="15"/>
  <c r="N26" i="15"/>
  <c r="N27" i="15"/>
  <c r="N28" i="15"/>
  <c r="N30" i="15"/>
  <c r="N31" i="15"/>
  <c r="N32" i="15"/>
  <c r="N33" i="15"/>
  <c r="N34" i="15"/>
  <c r="N35" i="15"/>
  <c r="N37" i="15"/>
  <c r="N38" i="15"/>
  <c r="N39" i="15"/>
  <c r="N40" i="15"/>
  <c r="N41" i="15"/>
  <c r="N42" i="15"/>
  <c r="N43" i="15"/>
  <c r="B34" i="65"/>
  <c r="L60" i="15"/>
  <c r="J60" i="15"/>
  <c r="H60" i="15"/>
  <c r="F60" i="15"/>
  <c r="D60" i="15"/>
  <c r="K60" i="15"/>
  <c r="I60" i="15"/>
  <c r="G60" i="15"/>
  <c r="E60" i="15"/>
  <c r="C60" i="15"/>
  <c r="B60" i="15"/>
  <c r="L58" i="15"/>
  <c r="L57" i="15"/>
  <c r="L56" i="15"/>
  <c r="L55" i="15"/>
  <c r="L54" i="15"/>
  <c r="L53" i="15"/>
  <c r="L52" i="15"/>
  <c r="L51" i="15"/>
  <c r="L50" i="15"/>
  <c r="L49" i="15"/>
  <c r="L48" i="15"/>
  <c r="J58" i="15"/>
  <c r="J57" i="15"/>
  <c r="J56" i="15"/>
  <c r="J55" i="15"/>
  <c r="J54" i="15"/>
  <c r="J53" i="15"/>
  <c r="J52" i="15"/>
  <c r="J51" i="15"/>
  <c r="J50" i="15"/>
  <c r="J49" i="15"/>
  <c r="J48" i="15"/>
  <c r="H58" i="15"/>
  <c r="H57" i="15"/>
  <c r="H56" i="15"/>
  <c r="H55" i="15"/>
  <c r="H54" i="15"/>
  <c r="H53" i="15"/>
  <c r="H52" i="15"/>
  <c r="H51" i="15"/>
  <c r="H50" i="15"/>
  <c r="H49" i="15"/>
  <c r="H48" i="15"/>
  <c r="F58" i="15"/>
  <c r="F57" i="15"/>
  <c r="F56" i="15"/>
  <c r="F55" i="15"/>
  <c r="F54" i="15"/>
  <c r="F53" i="15"/>
  <c r="F52" i="15"/>
  <c r="F51" i="15"/>
  <c r="F50" i="15"/>
  <c r="F49" i="15"/>
  <c r="F48" i="15"/>
  <c r="D49" i="15"/>
  <c r="D50" i="15"/>
  <c r="D51" i="15"/>
  <c r="D52" i="15"/>
  <c r="D53" i="15"/>
  <c r="D54" i="15"/>
  <c r="D55" i="15"/>
  <c r="D56" i="15"/>
  <c r="D57" i="15"/>
  <c r="D58" i="15"/>
  <c r="D48" i="15"/>
  <c r="D8" i="15"/>
  <c r="D9" i="15"/>
  <c r="D10" i="15"/>
  <c r="D11" i="15"/>
  <c r="D12" i="15"/>
  <c r="D13" i="15"/>
  <c r="D14" i="15"/>
  <c r="D15" i="15"/>
  <c r="D16" i="15"/>
  <c r="D17" i="15"/>
  <c r="D18" i="15"/>
  <c r="D19" i="15"/>
  <c r="D21" i="15"/>
  <c r="D22" i="15"/>
  <c r="D23" i="15"/>
  <c r="D24" i="15"/>
  <c r="D25" i="15"/>
  <c r="D26" i="15"/>
  <c r="D27" i="15"/>
  <c r="D28" i="15"/>
  <c r="B10" i="65" s="1"/>
  <c r="D30" i="15"/>
  <c r="D31" i="15"/>
  <c r="D32" i="15"/>
  <c r="B12" i="65" s="1"/>
  <c r="D33" i="15"/>
  <c r="B13" i="65" s="1"/>
  <c r="D34" i="15"/>
  <c r="B14" i="65" s="1"/>
  <c r="D35" i="15"/>
  <c r="B15" i="65" s="1"/>
  <c r="D37" i="15"/>
  <c r="B16" i="65" s="1"/>
  <c r="D38" i="15"/>
  <c r="B17" i="65" s="1"/>
  <c r="D39" i="15"/>
  <c r="B18" i="65" s="1"/>
  <c r="D40" i="15"/>
  <c r="B19" i="65" s="1"/>
  <c r="D41" i="15"/>
  <c r="B20" i="65" s="1"/>
  <c r="D42" i="15"/>
  <c r="B21" i="65" s="1"/>
  <c r="D6" i="15"/>
  <c r="B7" i="65" s="1"/>
  <c r="F6" i="15"/>
  <c r="B43" i="15"/>
  <c r="D43" i="15" s="1"/>
  <c r="B29" i="15"/>
  <c r="B20" i="15"/>
  <c r="B7" i="15"/>
  <c r="C7" i="67"/>
  <c r="B42" i="67"/>
  <c r="D7" i="67"/>
  <c r="B36" i="15" l="1"/>
  <c r="B45" i="15" s="1"/>
  <c r="B6" i="65" s="1"/>
  <c r="C21" i="67"/>
  <c r="C28" i="67"/>
  <c r="C35" i="68" s="1"/>
  <c r="C45" i="67"/>
  <c r="B6" i="71" s="1"/>
  <c r="I9" i="31"/>
  <c r="S16" i="55"/>
  <c r="N30" i="60"/>
  <c r="M29" i="60"/>
  <c r="M31" i="60" s="1"/>
  <c r="J29" i="60"/>
  <c r="J31" i="60" s="1"/>
  <c r="G29" i="60"/>
  <c r="G31" i="60" s="1"/>
  <c r="D29" i="60"/>
  <c r="N20" i="60"/>
  <c r="M19" i="60"/>
  <c r="M21" i="60" s="1"/>
  <c r="J19" i="60"/>
  <c r="J21" i="60" s="1"/>
  <c r="G19" i="60"/>
  <c r="G21" i="60" s="1"/>
  <c r="D19" i="60"/>
  <c r="D21" i="60" l="1"/>
  <c r="N19" i="60"/>
  <c r="N21" i="60" s="1"/>
  <c r="D31" i="60"/>
  <c r="N29" i="60"/>
  <c r="N31" i="60" s="1"/>
  <c r="H6" i="64"/>
  <c r="C49" i="64"/>
  <c r="D49" i="64"/>
  <c r="G48" i="64"/>
  <c r="G49" i="64" s="1"/>
  <c r="E48" i="64"/>
  <c r="B7" i="14"/>
  <c r="B29" i="9" l="1"/>
  <c r="C29" i="9"/>
  <c r="K66" i="9"/>
  <c r="E21" i="72" s="1"/>
  <c r="K41" i="9" l="1"/>
  <c r="J64" i="9"/>
  <c r="D19" i="72" s="1"/>
  <c r="I64" i="9"/>
  <c r="C19" i="72" s="1"/>
  <c r="H64" i="9"/>
  <c r="B19" i="72" s="1"/>
  <c r="E16" i="9"/>
  <c r="E22" i="9"/>
  <c r="B30" i="14" l="1"/>
  <c r="B11" i="62"/>
  <c r="E9" i="9" l="1"/>
  <c r="E8" i="9" s="1"/>
  <c r="O22" i="9"/>
  <c r="N22" i="9"/>
  <c r="L22" i="9"/>
  <c r="K22" i="9"/>
  <c r="I22" i="9"/>
  <c r="H22" i="9"/>
  <c r="F22" i="9"/>
  <c r="P23" i="9"/>
  <c r="M23" i="9"/>
  <c r="J23" i="9"/>
  <c r="G23" i="9"/>
  <c r="P11" i="9"/>
  <c r="O9" i="9"/>
  <c r="O8" i="9" s="1"/>
  <c r="N9" i="9"/>
  <c r="N8" i="9" s="1"/>
  <c r="L9" i="9"/>
  <c r="L8" i="9" s="1"/>
  <c r="K9" i="9"/>
  <c r="K8" i="9" s="1"/>
  <c r="I9" i="9"/>
  <c r="I8" i="9" s="1"/>
  <c r="H9" i="9"/>
  <c r="H8" i="9" s="1"/>
  <c r="F9" i="9"/>
  <c r="F8" i="9" s="1"/>
  <c r="P24" i="9"/>
  <c r="M24" i="9"/>
  <c r="J24" i="9"/>
  <c r="G24" i="9"/>
  <c r="C24" i="9"/>
  <c r="B24" i="9"/>
  <c r="E25" i="9" l="1"/>
  <c r="B8" i="9"/>
  <c r="D24" i="9"/>
  <c r="B9" i="9"/>
  <c r="E15" i="62"/>
  <c r="E12" i="62"/>
  <c r="E11" i="62"/>
  <c r="E9" i="62"/>
  <c r="E10" i="62"/>
  <c r="E8" i="62"/>
  <c r="C15" i="62"/>
  <c r="C14" i="62"/>
  <c r="C13" i="62"/>
  <c r="C12" i="62"/>
  <c r="C11" i="62"/>
  <c r="C10" i="62"/>
  <c r="C9" i="62"/>
  <c r="C8" i="62"/>
  <c r="C7" i="62"/>
  <c r="B15" i="62"/>
  <c r="B14" i="62"/>
  <c r="B13" i="62"/>
  <c r="B12" i="62"/>
  <c r="B10" i="62"/>
  <c r="B9" i="62"/>
  <c r="B8" i="62"/>
  <c r="E40" i="17" l="1"/>
  <c r="B80" i="14" s="1"/>
  <c r="D40" i="17"/>
  <c r="B57" i="7"/>
  <c r="C40" i="7" s="1"/>
  <c r="C57" i="7" s="1"/>
  <c r="D40" i="7" s="1"/>
  <c r="D57" i="7" s="1"/>
  <c r="E40" i="7" s="1"/>
  <c r="E57" i="7" s="1"/>
  <c r="B56" i="7"/>
  <c r="B55" i="7"/>
  <c r="C38" i="7" s="1"/>
  <c r="C55" i="7" s="1"/>
  <c r="D38" i="7" s="1"/>
  <c r="D55" i="7" s="1"/>
  <c r="E49" i="7"/>
  <c r="D49" i="7"/>
  <c r="C49" i="7"/>
  <c r="E45" i="7"/>
  <c r="D45" i="7"/>
  <c r="C45" i="7"/>
  <c r="B45" i="7"/>
  <c r="B37" i="7"/>
  <c r="B13" i="7"/>
  <c r="C21" i="7"/>
  <c r="D21" i="7"/>
  <c r="E21" i="7"/>
  <c r="B25" i="7"/>
  <c r="C25" i="7"/>
  <c r="D25" i="7"/>
  <c r="E25" i="7"/>
  <c r="B31" i="7"/>
  <c r="B32" i="7"/>
  <c r="C15" i="7" s="1"/>
  <c r="C32" i="7" s="1"/>
  <c r="D15" i="7" s="1"/>
  <c r="D32" i="7" s="1"/>
  <c r="E15" i="7" s="1"/>
  <c r="E32" i="7" s="1"/>
  <c r="B33" i="7"/>
  <c r="C16" i="7" s="1"/>
  <c r="C33" i="7" s="1"/>
  <c r="D16" i="7" s="1"/>
  <c r="D33" i="7" s="1"/>
  <c r="E16" i="7" s="1"/>
  <c r="E33" i="7" s="1"/>
  <c r="B54" i="7" l="1"/>
  <c r="B30" i="7"/>
  <c r="E38" i="7"/>
  <c r="C39" i="7"/>
  <c r="C56" i="7" s="1"/>
  <c r="C14" i="7"/>
  <c r="C37" i="7" l="1"/>
  <c r="D39" i="7"/>
  <c r="C54" i="7"/>
  <c r="E55" i="7"/>
  <c r="C31" i="7"/>
  <c r="C13" i="7"/>
  <c r="D56" i="7" l="1"/>
  <c r="D37" i="7"/>
  <c r="D14" i="7"/>
  <c r="C30" i="7"/>
  <c r="E39" i="7" l="1"/>
  <c r="D54" i="7"/>
  <c r="D31" i="7"/>
  <c r="D13" i="7"/>
  <c r="E56" i="7" l="1"/>
  <c r="E54" i="7" s="1"/>
  <c r="E37" i="7"/>
  <c r="E14" i="7"/>
  <c r="D30" i="7"/>
  <c r="E31" i="7" l="1"/>
  <c r="E30" i="7" s="1"/>
  <c r="E13" i="7"/>
  <c r="G6" i="64" l="1"/>
  <c r="F6" i="64"/>
  <c r="E6" i="64"/>
  <c r="D6" i="64"/>
  <c r="C6" i="64"/>
  <c r="I59" i="64"/>
  <c r="E55" i="64"/>
  <c r="D55" i="64"/>
  <c r="C55" i="64"/>
  <c r="H48" i="64"/>
  <c r="H49" i="64" s="1"/>
  <c r="F48" i="64"/>
  <c r="F49" i="64" s="1"/>
  <c r="E49" i="64"/>
  <c r="I45" i="64"/>
  <c r="F28" i="64"/>
  <c r="F43" i="64" s="1"/>
  <c r="F44" i="64" s="1"/>
  <c r="I34" i="64"/>
  <c r="I33" i="64"/>
  <c r="H32" i="64"/>
  <c r="H28" i="64" s="1"/>
  <c r="H43" i="64" s="1"/>
  <c r="H44" i="64" s="1"/>
  <c r="G32" i="64"/>
  <c r="G28" i="64" s="1"/>
  <c r="F32" i="64"/>
  <c r="E32" i="64"/>
  <c r="D32" i="64"/>
  <c r="D28" i="64" s="1"/>
  <c r="D43" i="64" s="1"/>
  <c r="D44" i="64" s="1"/>
  <c r="C32" i="64"/>
  <c r="I31" i="64"/>
  <c r="I30" i="64"/>
  <c r="I29" i="64"/>
  <c r="E28" i="64"/>
  <c r="E43" i="64" s="1"/>
  <c r="E44" i="64" s="1"/>
  <c r="I24" i="64"/>
  <c r="I23" i="64"/>
  <c r="I22" i="64"/>
  <c r="I21" i="64"/>
  <c r="I20" i="64"/>
  <c r="I19" i="64"/>
  <c r="I18" i="64"/>
  <c r="I17" i="64"/>
  <c r="I15" i="64"/>
  <c r="H14" i="64"/>
  <c r="H25" i="64" s="1"/>
  <c r="H26" i="64" s="1"/>
  <c r="G14" i="64"/>
  <c r="I14" i="64" s="1"/>
  <c r="F14" i="64"/>
  <c r="F25" i="64" s="1"/>
  <c r="F26" i="64" s="1"/>
  <c r="E14" i="64"/>
  <c r="E25" i="64" s="1"/>
  <c r="E26" i="64" s="1"/>
  <c r="D14" i="64"/>
  <c r="D25" i="64" s="1"/>
  <c r="D26" i="64" s="1"/>
  <c r="C14" i="64"/>
  <c r="C25" i="64" s="1"/>
  <c r="C26" i="64" s="1"/>
  <c r="G11" i="64"/>
  <c r="F11" i="64"/>
  <c r="E11" i="64"/>
  <c r="E57" i="64" s="1"/>
  <c r="E58" i="64" s="1"/>
  <c r="E61" i="64" s="1"/>
  <c r="D11" i="64"/>
  <c r="D12" i="64" s="1"/>
  <c r="C11" i="64"/>
  <c r="C12" i="64" s="1"/>
  <c r="I10" i="64"/>
  <c r="I8" i="64"/>
  <c r="I7" i="64"/>
  <c r="E63" i="64" l="1"/>
  <c r="E62" i="64"/>
  <c r="F12" i="64"/>
  <c r="F57" i="64"/>
  <c r="F58" i="64" s="1"/>
  <c r="C28" i="64"/>
  <c r="C43" i="64" s="1"/>
  <c r="C44" i="64" s="1"/>
  <c r="C57" i="64" s="1"/>
  <c r="C58" i="64" s="1"/>
  <c r="C61" i="64" s="1"/>
  <c r="G25" i="64"/>
  <c r="G26" i="64" s="1"/>
  <c r="I26" i="64" s="1"/>
  <c r="I6" i="64"/>
  <c r="G43" i="64"/>
  <c r="I28" i="64"/>
  <c r="D57" i="64"/>
  <c r="D58" i="64" s="1"/>
  <c r="D61" i="64" s="1"/>
  <c r="I32" i="64"/>
  <c r="E12" i="64"/>
  <c r="G12" i="64"/>
  <c r="F61" i="64" l="1"/>
  <c r="F63" i="64" s="1"/>
  <c r="I25" i="64"/>
  <c r="C62" i="64"/>
  <c r="C63" i="64"/>
  <c r="D63" i="64"/>
  <c r="D62" i="64"/>
  <c r="H11" i="64"/>
  <c r="I9" i="64"/>
  <c r="G44" i="64"/>
  <c r="I43" i="64"/>
  <c r="F62" i="64" l="1"/>
  <c r="I44" i="64"/>
  <c r="G57" i="64"/>
  <c r="H12" i="64"/>
  <c r="I12" i="64" s="1"/>
  <c r="I11" i="64"/>
  <c r="H57" i="64"/>
  <c r="H58" i="64" s="1"/>
  <c r="C11" i="68" s="1"/>
  <c r="G58" i="64" l="1"/>
  <c r="G61" i="64" s="1"/>
  <c r="I57" i="64"/>
  <c r="H62" i="64"/>
  <c r="H63" i="64"/>
  <c r="C11" i="51" l="1"/>
  <c r="I58" i="64"/>
  <c r="G62" i="64" l="1"/>
  <c r="I62" i="64" s="1"/>
  <c r="G63" i="64"/>
  <c r="I63" i="64" s="1"/>
  <c r="I61" i="64"/>
  <c r="C41" i="62" l="1"/>
  <c r="D41" i="62"/>
  <c r="E41" i="62"/>
  <c r="F41" i="62"/>
  <c r="B41" i="62"/>
  <c r="E13" i="62" l="1"/>
  <c r="E14" i="62"/>
  <c r="E7" i="62"/>
  <c r="B16" i="62"/>
  <c r="D6" i="62"/>
  <c r="B5" i="6"/>
  <c r="E16" i="62" l="1"/>
  <c r="D33" i="14" s="1"/>
  <c r="E33" i="14" s="1"/>
  <c r="A3" i="62"/>
  <c r="B71" i="14" l="1"/>
  <c r="H40" i="17"/>
  <c r="G40" i="17"/>
  <c r="F40" i="17"/>
  <c r="C8" i="31"/>
  <c r="D36" i="26" l="1"/>
  <c r="D37" i="26"/>
  <c r="D38" i="26"/>
  <c r="D39" i="26"/>
  <c r="D17" i="26"/>
  <c r="D18" i="26"/>
  <c r="D19" i="26"/>
  <c r="D20" i="26"/>
  <c r="E11" i="32"/>
  <c r="G15" i="9" l="1"/>
  <c r="H36" i="9" s="1"/>
  <c r="F11" i="32"/>
  <c r="G11" i="32"/>
  <c r="H11" i="32"/>
  <c r="I11" i="32"/>
  <c r="J11" i="32"/>
  <c r="C14" i="68" s="1"/>
  <c r="K9" i="32"/>
  <c r="K10" i="32"/>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11" i="60" l="1"/>
  <c r="S30" i="55" l="1"/>
  <c r="S11" i="55"/>
  <c r="S10" i="55"/>
  <c r="N32" i="55" l="1"/>
  <c r="D32" i="55" l="1"/>
  <c r="E32" i="55"/>
  <c r="F32" i="55"/>
  <c r="G32" i="55"/>
  <c r="H32" i="55"/>
  <c r="I32" i="55"/>
  <c r="J32" i="55"/>
  <c r="K32" i="55"/>
  <c r="L32" i="55"/>
  <c r="M32" i="55"/>
  <c r="O32" i="55"/>
  <c r="P32" i="55"/>
  <c r="Q32" i="55"/>
  <c r="R32" i="55"/>
  <c r="M10" i="60" l="1"/>
  <c r="M12" i="60" s="1"/>
  <c r="J10" i="60"/>
  <c r="J12" i="60" s="1"/>
  <c r="G10" i="60"/>
  <c r="G12" i="60" s="1"/>
  <c r="D10" i="60"/>
  <c r="D12" i="60" s="1"/>
  <c r="Q64" i="55"/>
  <c r="R64" i="55"/>
  <c r="N10" i="60" l="1"/>
  <c r="N12" i="60" s="1"/>
  <c r="A47" i="8" l="1"/>
  <c r="H8" i="10" l="1"/>
  <c r="H22" i="10" s="1"/>
  <c r="H109" i="10" s="1"/>
  <c r="H119" i="10" s="1"/>
  <c r="F8" i="10"/>
  <c r="F22" i="10" s="1"/>
  <c r="F109" i="10" s="1"/>
  <c r="F119" i="10" s="1"/>
  <c r="E8" i="10"/>
  <c r="E22" i="10" s="1"/>
  <c r="E109" i="10" s="1"/>
  <c r="E119" i="10" s="1"/>
  <c r="D8" i="10"/>
  <c r="D22" i="10" s="1"/>
  <c r="D109" i="10" s="1"/>
  <c r="D119" i="10" s="1"/>
  <c r="C8" i="10"/>
  <c r="C22" i="10" s="1"/>
  <c r="C109" i="10" s="1"/>
  <c r="C119" i="10" s="1"/>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G8" i="5" l="1"/>
  <c r="C7" i="68" s="1"/>
  <c r="F8" i="5"/>
  <c r="E8" i="5"/>
  <c r="D8" i="5"/>
  <c r="C8" i="5"/>
  <c r="B8" i="5"/>
  <c r="A3" i="10" l="1"/>
  <c r="D77" i="10"/>
  <c r="E77" i="10"/>
  <c r="F77" i="10"/>
  <c r="H77" i="10"/>
  <c r="C78" i="10"/>
  <c r="D78" i="10"/>
  <c r="E78" i="10"/>
  <c r="F78" i="10"/>
  <c r="H78" i="10"/>
  <c r="C79" i="10"/>
  <c r="D79" i="10"/>
  <c r="E79" i="10"/>
  <c r="F79" i="10"/>
  <c r="H79" i="10"/>
  <c r="C80" i="10"/>
  <c r="D80" i="10"/>
  <c r="F80" i="10"/>
  <c r="H80" i="10"/>
  <c r="C83" i="10"/>
  <c r="D83" i="10"/>
  <c r="E83" i="10"/>
  <c r="F83" i="10"/>
  <c r="H83" i="10"/>
  <c r="C84" i="10"/>
  <c r="D84" i="10"/>
  <c r="E84" i="10"/>
  <c r="F84" i="10"/>
  <c r="K120" i="10"/>
  <c r="K113" i="10"/>
  <c r="M112" i="10"/>
  <c r="J112" i="10"/>
  <c r="M111" i="10"/>
  <c r="K111" i="10"/>
  <c r="H85" i="10"/>
  <c r="K27" i="10"/>
  <c r="M26" i="10"/>
  <c r="H87" i="10"/>
  <c r="E87" i="10"/>
  <c r="D87" i="10"/>
  <c r="C87" i="10"/>
  <c r="K14" i="10"/>
  <c r="K10" i="10"/>
  <c r="M9" i="10"/>
  <c r="D85" i="10" l="1"/>
  <c r="E85" i="10"/>
  <c r="L85" i="10" s="1"/>
  <c r="C85" i="10"/>
  <c r="J35" i="10"/>
  <c r="L36" i="10"/>
  <c r="K11" i="10"/>
  <c r="K28" i="10"/>
  <c r="J58" i="10"/>
  <c r="L39" i="10"/>
  <c r="L14" i="10"/>
  <c r="J66" i="10"/>
  <c r="L120" i="10"/>
  <c r="J9" i="10"/>
  <c r="M40" i="10"/>
  <c r="J65" i="10"/>
  <c r="L70" i="10"/>
  <c r="L121" i="10"/>
  <c r="L11" i="10"/>
  <c r="M37" i="10"/>
  <c r="M43" i="10"/>
  <c r="M45" i="10"/>
  <c r="J49" i="10"/>
  <c r="J56" i="10"/>
  <c r="M65" i="10"/>
  <c r="J77" i="10"/>
  <c r="M121" i="10"/>
  <c r="J37" i="10"/>
  <c r="M66" i="10"/>
  <c r="M70" i="10"/>
  <c r="J16" i="10"/>
  <c r="L65" i="10"/>
  <c r="L12" i="10"/>
  <c r="J13" i="10"/>
  <c r="M15" i="10"/>
  <c r="J87" i="10"/>
  <c r="L27" i="10"/>
  <c r="K35" i="10"/>
  <c r="J44" i="10"/>
  <c r="M44" i="10"/>
  <c r="L45" i="10"/>
  <c r="M49" i="10"/>
  <c r="J63" i="10"/>
  <c r="J67" i="10"/>
  <c r="J110" i="10"/>
  <c r="L122" i="10"/>
  <c r="M28" i="10"/>
  <c r="E71" i="10"/>
  <c r="J10" i="10"/>
  <c r="M12" i="10"/>
  <c r="K13" i="10"/>
  <c r="L15" i="10"/>
  <c r="L28" i="10"/>
  <c r="J34" i="10"/>
  <c r="K36" i="10"/>
  <c r="L37" i="10"/>
  <c r="K39" i="10"/>
  <c r="L40" i="10"/>
  <c r="J55" i="10"/>
  <c r="J57" i="10"/>
  <c r="M63" i="10"/>
  <c r="M67" i="10"/>
  <c r="F71" i="10"/>
  <c r="L110" i="10"/>
  <c r="J113" i="10"/>
  <c r="J122" i="10"/>
  <c r="J30" i="10"/>
  <c r="K26" i="10"/>
  <c r="J26" i="10"/>
  <c r="J45" i="10"/>
  <c r="L69" i="10"/>
  <c r="M13" i="10"/>
  <c r="J14" i="10"/>
  <c r="K15" i="10"/>
  <c r="L16" i="10"/>
  <c r="M23" i="10"/>
  <c r="M85" i="10"/>
  <c r="K44" i="10"/>
  <c r="L44" i="10"/>
  <c r="K57" i="10"/>
  <c r="M80" i="10"/>
  <c r="M58" i="10"/>
  <c r="L63" i="10"/>
  <c r="L67" i="10"/>
  <c r="M110" i="10"/>
  <c r="J111" i="10"/>
  <c r="M122" i="10"/>
  <c r="K43" i="10"/>
  <c r="L9" i="10"/>
  <c r="L10" i="10"/>
  <c r="M11" i="10"/>
  <c r="J12" i="10"/>
  <c r="M16" i="10"/>
  <c r="K31" i="10"/>
  <c r="L35" i="10"/>
  <c r="J36" i="10"/>
  <c r="M36" i="10"/>
  <c r="K40" i="10"/>
  <c r="L49" i="10"/>
  <c r="L56" i="10"/>
  <c r="M57" i="10"/>
  <c r="K70" i="10"/>
  <c r="K110" i="10"/>
  <c r="L111" i="10"/>
  <c r="L112" i="10"/>
  <c r="M113" i="10"/>
  <c r="J120" i="10"/>
  <c r="K121" i="10"/>
  <c r="L23" i="10"/>
  <c r="K25" i="10"/>
  <c r="L55" i="10"/>
  <c r="K55" i="10"/>
  <c r="L66" i="10"/>
  <c r="K9" i="10"/>
  <c r="E81" i="10"/>
  <c r="J31" i="10"/>
  <c r="M55" i="10"/>
  <c r="M10" i="10"/>
  <c r="J11" i="10"/>
  <c r="K12" i="10"/>
  <c r="L13" i="10"/>
  <c r="M14" i="10"/>
  <c r="J15" i="10"/>
  <c r="K16" i="10"/>
  <c r="K87" i="10"/>
  <c r="J23" i="10"/>
  <c r="L25" i="10"/>
  <c r="F81" i="10"/>
  <c r="M27" i="10"/>
  <c r="L34" i="10"/>
  <c r="K34" i="10"/>
  <c r="K37" i="10"/>
  <c r="J39" i="10"/>
  <c r="J40" i="10"/>
  <c r="K49" i="10"/>
  <c r="L57" i="10"/>
  <c r="K58" i="10"/>
  <c r="C71" i="10"/>
  <c r="J69" i="10"/>
  <c r="H71" i="10"/>
  <c r="M69" i="10"/>
  <c r="F87" i="10"/>
  <c r="M87" i="10" s="1"/>
  <c r="M30" i="10"/>
  <c r="M31" i="10"/>
  <c r="J25" i="10"/>
  <c r="M39" i="10"/>
  <c r="J43" i="10"/>
  <c r="D81" i="10"/>
  <c r="K23" i="10"/>
  <c r="M25" i="10"/>
  <c r="L26" i="10"/>
  <c r="C81" i="10"/>
  <c r="J27" i="10"/>
  <c r="H81" i="10"/>
  <c r="J28" i="10"/>
  <c r="L30" i="10"/>
  <c r="K30" i="10"/>
  <c r="L31" i="10"/>
  <c r="M34" i="10"/>
  <c r="M35" i="10"/>
  <c r="L43" i="10"/>
  <c r="K45" i="10"/>
  <c r="L80" i="10"/>
  <c r="L58" i="10"/>
  <c r="K66" i="10"/>
  <c r="D71" i="10"/>
  <c r="K69" i="10"/>
  <c r="K56" i="10"/>
  <c r="K63" i="10"/>
  <c r="K67" i="10"/>
  <c r="K112" i="10"/>
  <c r="L113" i="10"/>
  <c r="M120" i="10"/>
  <c r="J121" i="10"/>
  <c r="M56" i="10"/>
  <c r="K65" i="10"/>
  <c r="J70" i="10"/>
  <c r="K122" i="10"/>
  <c r="K41" i="10" l="1"/>
  <c r="M38" i="10"/>
  <c r="L68" i="10"/>
  <c r="K33" i="10"/>
  <c r="J33" i="10"/>
  <c r="J32" i="10"/>
  <c r="M54" i="10"/>
  <c r="M78" i="10"/>
  <c r="J78" i="10"/>
  <c r="M29" i="10"/>
  <c r="M64" i="10"/>
  <c r="J42" i="10"/>
  <c r="K42" i="10"/>
  <c r="K71" i="10"/>
  <c r="M24" i="10"/>
  <c r="L29" i="10"/>
  <c r="M42" i="10"/>
  <c r="M41" i="10"/>
  <c r="M71" i="10"/>
  <c r="J24" i="10"/>
  <c r="K78" i="10"/>
  <c r="M32" i="10"/>
  <c r="J64" i="10"/>
  <c r="J41" i="10"/>
  <c r="L32" i="10"/>
  <c r="K81" i="10"/>
  <c r="L64" i="10"/>
  <c r="L24" i="10"/>
  <c r="L71" i="10"/>
  <c r="M81" i="10"/>
  <c r="L42" i="10"/>
  <c r="J79" i="10"/>
  <c r="K54" i="10"/>
  <c r="J54" i="10"/>
  <c r="L78" i="10"/>
  <c r="M33" i="10"/>
  <c r="J85" i="10"/>
  <c r="M79" i="10"/>
  <c r="L81" i="10"/>
  <c r="M77" i="10"/>
  <c r="L77" i="10"/>
  <c r="L41" i="10"/>
  <c r="K85" i="10"/>
  <c r="J71" i="10"/>
  <c r="K77" i="10"/>
  <c r="L33" i="10"/>
  <c r="L79" i="10"/>
  <c r="K29" i="10"/>
  <c r="K24" i="10"/>
  <c r="K80" i="10"/>
  <c r="K79" i="10"/>
  <c r="K64" i="10"/>
  <c r="J81" i="10"/>
  <c r="L87" i="10"/>
  <c r="J80" i="10"/>
  <c r="K32" i="10"/>
  <c r="L54" i="10"/>
  <c r="M68" i="10" l="1"/>
  <c r="K68" i="10"/>
  <c r="J68" i="10"/>
  <c r="J38" i="10"/>
  <c r="K38" i="10"/>
  <c r="L38" i="10"/>
  <c r="K72" i="10"/>
  <c r="M72" i="10"/>
  <c r="J29" i="10"/>
  <c r="L72" i="10"/>
  <c r="J72" i="10"/>
  <c r="C12" i="9" l="1"/>
  <c r="B12" i="9"/>
  <c r="C10" i="9"/>
  <c r="B10" i="9"/>
  <c r="G10" i="9"/>
  <c r="J10" i="9"/>
  <c r="M10" i="9"/>
  <c r="P12" i="9"/>
  <c r="K64" i="9" s="1"/>
  <c r="P10" i="9"/>
  <c r="L64" i="9" l="1"/>
  <c r="E19" i="72"/>
  <c r="K77" i="9"/>
  <c r="D10" i="9"/>
  <c r="D12" i="9"/>
  <c r="M64" i="9" s="1"/>
  <c r="F19" i="72" l="1"/>
  <c r="H77" i="9"/>
  <c r="I77" i="9"/>
  <c r="J77" i="9"/>
  <c r="L25" i="15"/>
  <c r="J25" i="15"/>
  <c r="H25" i="15"/>
  <c r="F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H46" i="33" l="1"/>
  <c r="H6" i="15"/>
  <c r="J6" i="15"/>
  <c r="L6" i="15"/>
  <c r="G7" i="15"/>
  <c r="I7" i="15"/>
  <c r="K7" i="15"/>
  <c r="H8" i="15"/>
  <c r="J8" i="15"/>
  <c r="L8" i="15"/>
  <c r="H9" i="15"/>
  <c r="J9" i="15"/>
  <c r="L9" i="15"/>
  <c r="H10" i="15"/>
  <c r="J10" i="15"/>
  <c r="L10" i="15"/>
  <c r="H11" i="15"/>
  <c r="J11" i="15"/>
  <c r="L11" i="15"/>
  <c r="H12" i="15"/>
  <c r="J12" i="15"/>
  <c r="L12" i="15"/>
  <c r="H13" i="15"/>
  <c r="J13" i="15"/>
  <c r="L13" i="15"/>
  <c r="H14" i="15"/>
  <c r="J14" i="15"/>
  <c r="L14" i="15"/>
  <c r="H15" i="15"/>
  <c r="J15" i="15"/>
  <c r="L15" i="15"/>
  <c r="H16" i="15"/>
  <c r="J16" i="15"/>
  <c r="L16" i="15"/>
  <c r="H17" i="15"/>
  <c r="J17" i="15"/>
  <c r="L17" i="15"/>
  <c r="H18" i="15"/>
  <c r="J18" i="15"/>
  <c r="L18" i="15"/>
  <c r="H19" i="15"/>
  <c r="J19" i="15"/>
  <c r="L19" i="15"/>
  <c r="G20" i="15"/>
  <c r="I20" i="15"/>
  <c r="K20" i="15"/>
  <c r="H21" i="15"/>
  <c r="J21" i="15"/>
  <c r="L21" i="15"/>
  <c r="H22" i="15"/>
  <c r="J22" i="15"/>
  <c r="L22" i="15"/>
  <c r="H23" i="15"/>
  <c r="J23" i="15"/>
  <c r="L23" i="15"/>
  <c r="H24" i="15"/>
  <c r="J24" i="15"/>
  <c r="L24" i="15"/>
  <c r="H26" i="15"/>
  <c r="J26" i="15"/>
  <c r="L26" i="15"/>
  <c r="H27" i="15"/>
  <c r="J27" i="15"/>
  <c r="L27" i="15"/>
  <c r="H28" i="15"/>
  <c r="J28" i="15"/>
  <c r="L28" i="15"/>
  <c r="G29" i="15"/>
  <c r="I29" i="15"/>
  <c r="K29" i="15"/>
  <c r="H30" i="15"/>
  <c r="J30" i="15"/>
  <c r="L30" i="15"/>
  <c r="H31" i="15"/>
  <c r="J31" i="15"/>
  <c r="L31" i="15"/>
  <c r="H32" i="15"/>
  <c r="J32" i="15"/>
  <c r="L32" i="15"/>
  <c r="H33" i="15"/>
  <c r="J33" i="15"/>
  <c r="L33" i="15"/>
  <c r="H34" i="15"/>
  <c r="J34" i="15"/>
  <c r="L34" i="15"/>
  <c r="H35" i="15"/>
  <c r="J35" i="15"/>
  <c r="L35" i="15"/>
  <c r="H37" i="15"/>
  <c r="J37" i="15"/>
  <c r="L37" i="15"/>
  <c r="H38" i="15"/>
  <c r="J38" i="15"/>
  <c r="L38" i="15"/>
  <c r="H39" i="15"/>
  <c r="J39" i="15"/>
  <c r="L39" i="15"/>
  <c r="H40" i="15"/>
  <c r="J40" i="15"/>
  <c r="L40" i="15"/>
  <c r="H41" i="15"/>
  <c r="J41" i="15"/>
  <c r="L41" i="15"/>
  <c r="H42" i="15"/>
  <c r="J42" i="15"/>
  <c r="L42" i="15"/>
  <c r="G43" i="15"/>
  <c r="I43" i="15"/>
  <c r="K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I36" i="15" l="1"/>
  <c r="I45" i="15" s="1"/>
  <c r="J7" i="15"/>
  <c r="J29" i="15"/>
  <c r="J20" i="15"/>
  <c r="L43" i="15"/>
  <c r="J43" i="15"/>
  <c r="K36" i="15"/>
  <c r="K45" i="15" s="1"/>
  <c r="L7" i="15"/>
  <c r="L29" i="15"/>
  <c r="L20" i="15"/>
  <c r="G36" i="15"/>
  <c r="L36" i="15" l="1"/>
  <c r="L45" i="15"/>
  <c r="G45" i="15"/>
  <c r="J36" i="15"/>
  <c r="J45" i="15" l="1"/>
  <c r="A42" i="14" l="1"/>
  <c r="M21" i="9"/>
  <c r="J21" i="9"/>
  <c r="G21" i="9"/>
  <c r="B21" i="9"/>
  <c r="B41" i="9" s="1"/>
  <c r="B11" i="72" s="1"/>
  <c r="C21" i="9"/>
  <c r="H66" i="9" l="1"/>
  <c r="H41" i="9"/>
  <c r="I66" i="9"/>
  <c r="C21" i="72" s="1"/>
  <c r="I41" i="9"/>
  <c r="J66" i="9"/>
  <c r="D21" i="72" s="1"/>
  <c r="J41" i="9"/>
  <c r="D21" i="9"/>
  <c r="D41" i="9" s="1"/>
  <c r="B42" i="14"/>
  <c r="C41" i="9"/>
  <c r="D42" i="14" l="1"/>
  <c r="D11" i="72"/>
  <c r="E42" i="67"/>
  <c r="B12" i="71" s="1"/>
  <c r="C42" i="14"/>
  <c r="C11" i="72"/>
  <c r="D42" i="67"/>
  <c r="B21" i="72"/>
  <c r="E41" i="9"/>
  <c r="E42" i="14" s="1"/>
  <c r="L41" i="9"/>
  <c r="L66" i="9"/>
  <c r="H79" i="9" s="1"/>
  <c r="C51" i="17"/>
  <c r="F21" i="72" l="1"/>
  <c r="K79" i="9"/>
  <c r="J79" i="9"/>
  <c r="I79" i="9"/>
  <c r="M41" i="9"/>
  <c r="K54" i="9"/>
  <c r="I54" i="9"/>
  <c r="H54" i="9"/>
  <c r="J54" i="9"/>
  <c r="M66" i="9"/>
  <c r="B40" i="57"/>
  <c r="B39" i="57"/>
  <c r="B31" i="57"/>
  <c r="B8" i="51" l="1"/>
  <c r="B9" i="51"/>
  <c r="B10" i="51"/>
  <c r="B11" i="51"/>
  <c r="B12" i="51"/>
  <c r="B13" i="51"/>
  <c r="B14" i="51"/>
  <c r="B7" i="51"/>
  <c r="S17" i="55" l="1"/>
  <c r="S18" i="55"/>
  <c r="S19" i="55"/>
  <c r="S20" i="55"/>
  <c r="S21" i="55"/>
  <c r="S22" i="55"/>
  <c r="S23" i="55"/>
  <c r="S24" i="55"/>
  <c r="S25" i="55"/>
  <c r="N50" i="55" s="1"/>
  <c r="N52" i="55" s="1"/>
  <c r="F14" i="60" s="1"/>
  <c r="S26" i="55"/>
  <c r="O50" i="55" s="1"/>
  <c r="O52" i="55" s="1"/>
  <c r="F24" i="60" s="1"/>
  <c r="S27" i="55"/>
  <c r="P50" i="55" s="1"/>
  <c r="P52" i="55" s="1"/>
  <c r="F33" i="60" s="1"/>
  <c r="S28" i="55"/>
  <c r="Q50" i="55" s="1"/>
  <c r="Q52" i="55" s="1"/>
  <c r="F43" i="60" s="1"/>
  <c r="S29" i="55"/>
  <c r="R50" i="55" s="1"/>
  <c r="S31" i="55"/>
  <c r="B54" i="14"/>
  <c r="S32" i="55" l="1"/>
  <c r="R52" i="55" l="1"/>
  <c r="F52" i="60" s="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B11" i="58"/>
  <c r="A11" i="58"/>
  <c r="C52"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A3" i="53"/>
  <c r="A3" i="28" l="1"/>
  <c r="A3" i="27"/>
  <c r="A3" i="26"/>
  <c r="A3" i="25"/>
  <c r="A3" i="13"/>
  <c r="C35" i="9"/>
  <c r="B35" i="9"/>
  <c r="A3" i="9"/>
  <c r="A3" i="7"/>
  <c r="C89" i="17"/>
  <c r="B47" i="58" s="1"/>
  <c r="B11" i="53"/>
  <c r="A3" i="44"/>
  <c r="A13" i="44"/>
  <c r="A12" i="44"/>
  <c r="A3" i="41"/>
  <c r="C10" i="53"/>
  <c r="B10" i="53"/>
  <c r="B25" i="14" s="1"/>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D23" i="67" s="1"/>
  <c r="F8" i="42"/>
  <c r="E8" i="42"/>
  <c r="D8" i="42"/>
  <c r="C8" i="42"/>
  <c r="B8" i="42"/>
  <c r="B12" i="42" s="1"/>
  <c r="H7" i="42"/>
  <c r="H6" i="42"/>
  <c r="G5" i="42"/>
  <c r="F5" i="42"/>
  <c r="E5" i="42"/>
  <c r="D5" i="42"/>
  <c r="C5" i="42"/>
  <c r="B5" i="42"/>
  <c r="A3" i="40"/>
  <c r="C12" i="53"/>
  <c r="D27" i="67" s="1"/>
  <c r="B12" i="53"/>
  <c r="B27" i="14" s="1"/>
  <c r="C11" i="53"/>
  <c r="C6" i="53"/>
  <c r="B6" i="53"/>
  <c r="A17" i="40"/>
  <c r="A16" i="40"/>
  <c r="G11" i="40"/>
  <c r="F11" i="40"/>
  <c r="E11" i="40"/>
  <c r="D11" i="40"/>
  <c r="C11" i="40"/>
  <c r="B11" i="40"/>
  <c r="H10" i="40"/>
  <c r="H9" i="40"/>
  <c r="G8" i="40"/>
  <c r="C7" i="53" s="1"/>
  <c r="F8" i="40"/>
  <c r="E8" i="40"/>
  <c r="D8" i="40"/>
  <c r="C8" i="40"/>
  <c r="B8" i="40"/>
  <c r="B12" i="40" s="1"/>
  <c r="H7" i="40"/>
  <c r="B28" i="32"/>
  <c r="A7" i="36"/>
  <c r="A13" i="36" s="1"/>
  <c r="D9" i="51"/>
  <c r="C9" i="51"/>
  <c r="G15" i="36"/>
  <c r="F15" i="36"/>
  <c r="E15" i="36"/>
  <c r="D15" i="36"/>
  <c r="C15" i="36"/>
  <c r="B15" i="36"/>
  <c r="H14" i="36"/>
  <c r="H13" i="36"/>
  <c r="H15" i="36" s="1"/>
  <c r="H8" i="36"/>
  <c r="H7" i="36"/>
  <c r="G9" i="36"/>
  <c r="F9" i="36"/>
  <c r="E9" i="36"/>
  <c r="D9" i="36"/>
  <c r="C9" i="36"/>
  <c r="B9" i="36"/>
  <c r="L38" i="17"/>
  <c r="L39" i="17" s="1"/>
  <c r="L40" i="17" s="1"/>
  <c r="L41" i="17" s="1"/>
  <c r="L42" i="17" s="1"/>
  <c r="L43" i="17" s="1"/>
  <c r="L44" i="17" s="1"/>
  <c r="L45" i="17" s="1"/>
  <c r="L46" i="17" s="1"/>
  <c r="E38" i="17"/>
  <c r="F38" i="17" s="1"/>
  <c r="G38" i="17" s="1"/>
  <c r="H38" i="17" s="1"/>
  <c r="A17" i="6"/>
  <c r="A16" i="6"/>
  <c r="E37" i="17"/>
  <c r="C26" i="14" l="1"/>
  <c r="D26" i="67"/>
  <c r="C25" i="14"/>
  <c r="D25" i="67"/>
  <c r="C22" i="14"/>
  <c r="D22" i="67"/>
  <c r="B15" i="14"/>
  <c r="C15" i="14"/>
  <c r="D15" i="67"/>
  <c r="F37" i="17"/>
  <c r="G37" i="17" s="1"/>
  <c r="H37" i="17" s="1"/>
  <c r="F12" i="40"/>
  <c r="E12" i="42"/>
  <c r="H8" i="43"/>
  <c r="B14" i="43" s="1"/>
  <c r="F12" i="43"/>
  <c r="H12" i="43" s="1"/>
  <c r="D12" i="40"/>
  <c r="C12" i="42"/>
  <c r="D12" i="43"/>
  <c r="E12" i="40"/>
  <c r="D12" i="42"/>
  <c r="E12" i="43"/>
  <c r="F12" i="42"/>
  <c r="B8" i="53"/>
  <c r="D8" i="53" s="1"/>
  <c r="H11" i="40"/>
  <c r="B7" i="53"/>
  <c r="B22" i="14" s="1"/>
  <c r="H8" i="42"/>
  <c r="H11" i="42"/>
  <c r="C12" i="40"/>
  <c r="C9" i="53"/>
  <c r="A3" i="8"/>
  <c r="G12" i="40"/>
  <c r="H12" i="40" s="1"/>
  <c r="H9" i="36"/>
  <c r="D12" i="53"/>
  <c r="E27" i="67" s="1"/>
  <c r="C27" i="14"/>
  <c r="B9" i="53"/>
  <c r="D9" i="53" s="1"/>
  <c r="E24" i="67" s="1"/>
  <c r="H5" i="42"/>
  <c r="D11" i="53"/>
  <c r="B26" i="14"/>
  <c r="H5" i="43"/>
  <c r="G12" i="42"/>
  <c r="D10" i="53"/>
  <c r="E25" i="67" s="1"/>
  <c r="E8" i="53" l="1"/>
  <c r="E23" i="67"/>
  <c r="D26" i="14"/>
  <c r="E26" i="67"/>
  <c r="C24" i="14"/>
  <c r="D24" i="67"/>
  <c r="D21" i="67" s="1"/>
  <c r="B24" i="14"/>
  <c r="D7" i="53"/>
  <c r="H12" i="42"/>
  <c r="E9" i="53"/>
  <c r="E24" i="14" s="1"/>
  <c r="D24" i="14"/>
  <c r="E12" i="53"/>
  <c r="E27" i="14" s="1"/>
  <c r="D27" i="14"/>
  <c r="E10" i="53"/>
  <c r="E25" i="14" s="1"/>
  <c r="D25" i="14"/>
  <c r="D22" i="14" l="1"/>
  <c r="E22" i="67"/>
  <c r="E21" i="67" s="1"/>
  <c r="B66" i="14"/>
  <c r="C25" i="66"/>
  <c r="B65" i="14"/>
  <c r="C24" i="66"/>
  <c r="B68" i="14"/>
  <c r="C27" i="66"/>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 i="32"/>
  <c r="A4" i="33"/>
  <c r="A3" i="38"/>
  <c r="A3" i="37"/>
  <c r="A3" i="36"/>
  <c r="A3" i="6"/>
  <c r="A3" i="5"/>
  <c r="B3" i="51"/>
  <c r="D13" i="51"/>
  <c r="C13" i="51"/>
  <c r="D10" i="51"/>
  <c r="D16" i="67" s="1"/>
  <c r="C10" i="51"/>
  <c r="D6" i="51"/>
  <c r="C6" i="51"/>
  <c r="A3" i="14"/>
  <c r="A3" i="12"/>
  <c r="A3" i="31"/>
  <c r="E43" i="15"/>
  <c r="F38" i="15"/>
  <c r="F39" i="15"/>
  <c r="F40" i="15"/>
  <c r="F41" i="15"/>
  <c r="F42" i="15"/>
  <c r="F32" i="15"/>
  <c r="E29" i="15"/>
  <c r="P29" i="15" s="1"/>
  <c r="C29" i="15"/>
  <c r="E20" i="15"/>
  <c r="P20" i="15" s="1"/>
  <c r="F26" i="15"/>
  <c r="F28" i="15"/>
  <c r="C20" i="15"/>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G155" i="31"/>
  <c r="G154" i="31" s="1"/>
  <c r="G143" i="3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O43" i="15" l="1"/>
  <c r="P43" i="15"/>
  <c r="O29" i="15"/>
  <c r="N29" i="15"/>
  <c r="O20" i="15"/>
  <c r="N20" i="15"/>
  <c r="B19" i="14"/>
  <c r="C19" i="14"/>
  <c r="D19" i="67"/>
  <c r="D29" i="15"/>
  <c r="B11" i="65" s="1"/>
  <c r="D20" i="15"/>
  <c r="B9" i="65" s="1"/>
  <c r="H20" i="15"/>
  <c r="H29" i="15"/>
  <c r="H43" i="15"/>
  <c r="C16" i="14"/>
  <c r="G221" i="31"/>
  <c r="C20" i="52"/>
  <c r="F221" i="31"/>
  <c r="C38" i="52"/>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C10" i="52"/>
  <c r="C23" i="52"/>
  <c r="C19" i="52"/>
  <c r="C15" i="52"/>
  <c r="C27" i="52"/>
  <c r="C33" i="52"/>
  <c r="C43" i="52"/>
  <c r="C31" i="52"/>
  <c r="C11" i="52"/>
  <c r="C30" i="52"/>
  <c r="C36" i="52"/>
  <c r="C42" i="52"/>
  <c r="G25" i="31"/>
  <c r="G153" i="31"/>
  <c r="G196" i="31"/>
  <c r="G25" i="52" s="1"/>
  <c r="C25" i="52" s="1"/>
  <c r="D32" i="52"/>
  <c r="G32" i="52"/>
  <c r="C67" i="31"/>
  <c r="C80" i="31" s="1"/>
  <c r="C84" i="31" s="1"/>
  <c r="C87" i="31" s="1"/>
  <c r="D67" i="31"/>
  <c r="D80" i="31" s="1"/>
  <c r="D84" i="31" s="1"/>
  <c r="D87" i="31" s="1"/>
  <c r="D26" i="52"/>
  <c r="B10" i="12"/>
  <c r="D153" i="31"/>
  <c r="D166" i="31" s="1"/>
  <c r="D170" i="31" s="1"/>
  <c r="D173" i="31" s="1"/>
  <c r="D195" i="31"/>
  <c r="D208" i="31" s="1"/>
  <c r="D212" i="31" s="1"/>
  <c r="D215" i="31" s="1"/>
  <c r="E195" i="31"/>
  <c r="E208" i="31" s="1"/>
  <c r="E212" i="31" s="1"/>
  <c r="E215" i="31" s="1"/>
  <c r="G67" i="31"/>
  <c r="F67" i="31"/>
  <c r="F80" i="31" s="1"/>
  <c r="F84" i="31" s="1"/>
  <c r="F87" i="31" s="1"/>
  <c r="G195" i="31"/>
  <c r="B9" i="12"/>
  <c r="E10" i="51"/>
  <c r="E16" i="67" s="1"/>
  <c r="B16" i="14"/>
  <c r="F195" i="31"/>
  <c r="F208" i="31" s="1"/>
  <c r="F212" i="31" s="1"/>
  <c r="F215" i="31" s="1"/>
  <c r="C195" i="31"/>
  <c r="C208" i="31" s="1"/>
  <c r="C212" i="31" s="1"/>
  <c r="C215" i="31" s="1"/>
  <c r="F153" i="31"/>
  <c r="F166" i="31" s="1"/>
  <c r="F170" i="31" s="1"/>
  <c r="F173" i="31" s="1"/>
  <c r="E67" i="31"/>
  <c r="E80" i="31" s="1"/>
  <c r="E84" i="31" s="1"/>
  <c r="E87" i="31" s="1"/>
  <c r="F25" i="31"/>
  <c r="E9" i="51"/>
  <c r="E15" i="67" s="1"/>
  <c r="E13" i="51"/>
  <c r="E19" i="67" s="1"/>
  <c r="F43" i="15"/>
  <c r="F38" i="31" l="1"/>
  <c r="F42" i="31" s="1"/>
  <c r="G238" i="31"/>
  <c r="F237" i="31"/>
  <c r="G38" i="31"/>
  <c r="G237" i="31"/>
  <c r="E237" i="31"/>
  <c r="E38" i="31"/>
  <c r="G166" i="31"/>
  <c r="C32" i="52"/>
  <c r="C8" i="52"/>
  <c r="C26" i="52"/>
  <c r="G170" i="31"/>
  <c r="G208" i="31"/>
  <c r="G24" i="52"/>
  <c r="G80" i="31"/>
  <c r="D24" i="52"/>
  <c r="F13" i="51"/>
  <c r="D19" i="14"/>
  <c r="F9" i="51"/>
  <c r="D15" i="14"/>
  <c r="F10" i="51"/>
  <c r="D16" i="14"/>
  <c r="E16" i="14" l="1"/>
  <c r="C10" i="66" s="1"/>
  <c r="E15" i="14"/>
  <c r="E19" i="14"/>
  <c r="C8" i="67"/>
  <c r="F250" i="31"/>
  <c r="E42" i="31"/>
  <c r="E250" i="31"/>
  <c r="F45" i="31"/>
  <c r="F257" i="31" s="1"/>
  <c r="F254" i="31"/>
  <c r="G42" i="31"/>
  <c r="G250" i="31"/>
  <c r="C24" i="52"/>
  <c r="G212" i="31"/>
  <c r="G37" i="52"/>
  <c r="G84" i="31"/>
  <c r="D37" i="52"/>
  <c r="G173" i="31"/>
  <c r="B61" i="14" l="1"/>
  <c r="C13" i="66"/>
  <c r="B57" i="14"/>
  <c r="C9" i="66"/>
  <c r="G45" i="31"/>
  <c r="G254" i="31"/>
  <c r="E45" i="31"/>
  <c r="E257" i="31" s="1"/>
  <c r="E254" i="31"/>
  <c r="C37" i="52"/>
  <c r="G87" i="31"/>
  <c r="D41" i="52"/>
  <c r="G215" i="31"/>
  <c r="G44" i="52" s="1"/>
  <c r="G41" i="52"/>
  <c r="C44" i="52" l="1"/>
  <c r="G257" i="31"/>
  <c r="C41" i="52"/>
  <c r="B5" i="9"/>
  <c r="P22" i="9"/>
  <c r="P20" i="9"/>
  <c r="K40" i="9" s="1"/>
  <c r="P19" i="9"/>
  <c r="K39" i="9" s="1"/>
  <c r="P18" i="9"/>
  <c r="K38" i="9" s="1"/>
  <c r="P17" i="9"/>
  <c r="P15" i="9"/>
  <c r="K36" i="9" s="1"/>
  <c r="P13" i="9"/>
  <c r="K62" i="9" s="1"/>
  <c r="E17" i="72" s="1"/>
  <c r="P9" i="9"/>
  <c r="K63" i="9" s="1"/>
  <c r="E18" i="72" s="1"/>
  <c r="M22" i="9"/>
  <c r="M20" i="9"/>
  <c r="J40" i="9" s="1"/>
  <c r="M19" i="9"/>
  <c r="J39" i="9" s="1"/>
  <c r="M18" i="9"/>
  <c r="J38" i="9" s="1"/>
  <c r="M17" i="9"/>
  <c r="J37" i="9" s="1"/>
  <c r="M15" i="9"/>
  <c r="J36" i="9" s="1"/>
  <c r="M13" i="9"/>
  <c r="J62" i="9" s="1"/>
  <c r="D17" i="72" s="1"/>
  <c r="M9" i="9"/>
  <c r="J63" i="9" s="1"/>
  <c r="D18" i="72" s="1"/>
  <c r="J22" i="9"/>
  <c r="J20" i="9"/>
  <c r="I40" i="9" s="1"/>
  <c r="J19" i="9"/>
  <c r="I39" i="9" s="1"/>
  <c r="J18" i="9"/>
  <c r="I38" i="9" s="1"/>
  <c r="J17" i="9"/>
  <c r="J15" i="9"/>
  <c r="I36" i="9" s="1"/>
  <c r="J13" i="9"/>
  <c r="I62" i="9" s="1"/>
  <c r="C17" i="72" s="1"/>
  <c r="J9" i="9"/>
  <c r="I63" i="9" s="1"/>
  <c r="C18" i="72" s="1"/>
  <c r="G20" i="9"/>
  <c r="H40" i="9" s="1"/>
  <c r="G19" i="9"/>
  <c r="H39" i="9" s="1"/>
  <c r="G18" i="9"/>
  <c r="H38" i="9" s="1"/>
  <c r="G17" i="9"/>
  <c r="G13" i="9"/>
  <c r="H62" i="9" s="1"/>
  <c r="N16" i="9"/>
  <c r="O16" i="9"/>
  <c r="L16" i="9"/>
  <c r="K16" i="9"/>
  <c r="I16" i="9"/>
  <c r="H16" i="9"/>
  <c r="F16" i="9"/>
  <c r="C14" i="9"/>
  <c r="B14" i="9"/>
  <c r="C8" i="9"/>
  <c r="C30" i="9"/>
  <c r="B30" i="9"/>
  <c r="C28" i="9"/>
  <c r="B28" i="9"/>
  <c r="C27" i="9"/>
  <c r="B27" i="9"/>
  <c r="C22" i="9"/>
  <c r="C42" i="9" s="1"/>
  <c r="C20" i="9"/>
  <c r="C40" i="9" s="1"/>
  <c r="B20" i="9"/>
  <c r="B40" i="9" s="1"/>
  <c r="B10" i="72" s="1"/>
  <c r="C19" i="9"/>
  <c r="C39" i="9" s="1"/>
  <c r="B19" i="9"/>
  <c r="B39" i="9" s="1"/>
  <c r="B9" i="72" s="1"/>
  <c r="C18" i="9"/>
  <c r="C38" i="9" s="1"/>
  <c r="B18" i="9"/>
  <c r="B38" i="9" s="1"/>
  <c r="B8" i="72" s="1"/>
  <c r="C17" i="9"/>
  <c r="C37" i="9" s="1"/>
  <c r="B17" i="9"/>
  <c r="B37" i="9" s="1"/>
  <c r="B7" i="72" s="1"/>
  <c r="C15" i="9"/>
  <c r="C36" i="9" s="1"/>
  <c r="B15" i="9"/>
  <c r="C13" i="9"/>
  <c r="B13" i="9"/>
  <c r="C9" i="9"/>
  <c r="G12" i="7"/>
  <c r="F12" i="7"/>
  <c r="E12" i="7"/>
  <c r="E36" i="7" s="1"/>
  <c r="E60" i="7" s="1"/>
  <c r="D12" i="7"/>
  <c r="D36" i="7" s="1"/>
  <c r="D60" i="7" s="1"/>
  <c r="C12" i="7"/>
  <c r="C36" i="7" s="1"/>
  <c r="C60" i="7" s="1"/>
  <c r="B12" i="7"/>
  <c r="B36" i="7" s="1"/>
  <c r="B60" i="7" s="1"/>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B73" i="7"/>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L10" i="73" s="1"/>
  <c r="J82" i="8"/>
  <c r="G46" i="7" s="1"/>
  <c r="G45" i="7" s="1"/>
  <c r="I82" i="8"/>
  <c r="G44" i="7" s="1"/>
  <c r="H82" i="8"/>
  <c r="G43" i="7" s="1"/>
  <c r="G82" i="8"/>
  <c r="G42" i="7" s="1"/>
  <c r="F82" i="8"/>
  <c r="G41" i="7" s="1"/>
  <c r="E82" i="8"/>
  <c r="G40" i="7" s="1"/>
  <c r="G57"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L9" i="73" s="1"/>
  <c r="J68" i="8"/>
  <c r="G22" i="7" s="1"/>
  <c r="I68" i="8"/>
  <c r="G20" i="7" s="1"/>
  <c r="H68" i="8"/>
  <c r="G19" i="7" s="1"/>
  <c r="B26" i="73"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Q10" i="8"/>
  <c r="R10" i="8"/>
  <c r="S10" i="8"/>
  <c r="Q11" i="8"/>
  <c r="R11" i="8"/>
  <c r="S11" i="8"/>
  <c r="Q12" i="8"/>
  <c r="R12" i="8"/>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H14" i="7" s="1"/>
  <c r="D29" i="8"/>
  <c r="F15" i="7" s="1"/>
  <c r="E29" i="8"/>
  <c r="F16" i="7" s="1"/>
  <c r="F29" i="8"/>
  <c r="F17" i="7" s="1"/>
  <c r="B9" i="73" s="1"/>
  <c r="G29" i="8"/>
  <c r="F18" i="7" s="1"/>
  <c r="H18" i="7" s="1"/>
  <c r="H29" i="8"/>
  <c r="F19" i="7" s="1"/>
  <c r="I29" i="8"/>
  <c r="F20" i="7" s="1"/>
  <c r="H20" i="7" s="1"/>
  <c r="J29" i="8"/>
  <c r="F22" i="7" s="1"/>
  <c r="K29" i="8"/>
  <c r="F23" i="7" s="1"/>
  <c r="L29" i="8"/>
  <c r="F24" i="7" s="1"/>
  <c r="H24" i="7" s="1"/>
  <c r="M29" i="8"/>
  <c r="F26" i="7" s="1"/>
  <c r="H26" i="7" s="1"/>
  <c r="N29" i="8"/>
  <c r="F27" i="7" s="1"/>
  <c r="O29" i="8"/>
  <c r="F28" i="7" s="1"/>
  <c r="H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B10" i="73" s="1"/>
  <c r="G43" i="8"/>
  <c r="F42" i="7" s="1"/>
  <c r="H43" i="8"/>
  <c r="F43" i="7" s="1"/>
  <c r="I43" i="8"/>
  <c r="F44" i="7" s="1"/>
  <c r="J43" i="8"/>
  <c r="F46" i="7" s="1"/>
  <c r="K43" i="8"/>
  <c r="F47" i="7" s="1"/>
  <c r="K10" i="73" s="1"/>
  <c r="M10" i="73" s="1"/>
  <c r="L43" i="8"/>
  <c r="F48" i="7" s="1"/>
  <c r="M43" i="8"/>
  <c r="F50" i="7" s="1"/>
  <c r="N43" i="8"/>
  <c r="F51" i="7" s="1"/>
  <c r="O43" i="8"/>
  <c r="F52" i="7" s="1"/>
  <c r="P43" i="8"/>
  <c r="F53" i="7" s="1"/>
  <c r="Q8" i="8"/>
  <c r="Q84" i="8" s="1"/>
  <c r="S8" i="8"/>
  <c r="R8" i="8"/>
  <c r="R84" i="8" s="1"/>
  <c r="C6" i="8"/>
  <c r="Q6" i="8"/>
  <c r="A8" i="8"/>
  <c r="C5" i="7"/>
  <c r="B5" i="7"/>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B16" i="9" l="1"/>
  <c r="C43" i="14"/>
  <c r="C12" i="72"/>
  <c r="D43" i="67"/>
  <c r="C41" i="14"/>
  <c r="C10" i="72"/>
  <c r="D41" i="67"/>
  <c r="C39" i="14"/>
  <c r="C8" i="72"/>
  <c r="D39" i="67"/>
  <c r="C40" i="14"/>
  <c r="C9" i="72"/>
  <c r="D40" i="67"/>
  <c r="C38" i="14"/>
  <c r="C7" i="72"/>
  <c r="D38" i="67"/>
  <c r="C6" i="72"/>
  <c r="D37" i="67"/>
  <c r="B17" i="72"/>
  <c r="C10" i="73"/>
  <c r="B24" i="73"/>
  <c r="D10" i="73"/>
  <c r="C13" i="73"/>
  <c r="B25" i="73"/>
  <c r="S85" i="8"/>
  <c r="H29" i="7"/>
  <c r="H19" i="7"/>
  <c r="G31" i="7"/>
  <c r="B27" i="73"/>
  <c r="G32" i="7"/>
  <c r="L8" i="73"/>
  <c r="R88" i="8"/>
  <c r="C9" i="73"/>
  <c r="D9" i="73" s="1"/>
  <c r="B22" i="73"/>
  <c r="K8" i="73"/>
  <c r="H23" i="7"/>
  <c r="K9" i="73"/>
  <c r="M9" i="73" s="1"/>
  <c r="G21" i="7"/>
  <c r="F37" i="7"/>
  <c r="G33" i="7"/>
  <c r="G25" i="7"/>
  <c r="G56" i="7"/>
  <c r="G49" i="7"/>
  <c r="G37" i="7"/>
  <c r="G55" i="7"/>
  <c r="G13" i="7"/>
  <c r="F49" i="7"/>
  <c r="F57" i="7"/>
  <c r="F56" i="7"/>
  <c r="F45" i="7"/>
  <c r="B13" i="73" s="1"/>
  <c r="D13" i="73" s="1"/>
  <c r="F55" i="7"/>
  <c r="F21" i="7"/>
  <c r="B12" i="73" s="1"/>
  <c r="H22" i="7"/>
  <c r="F25" i="7"/>
  <c r="H27" i="7"/>
  <c r="F31" i="7"/>
  <c r="H17" i="7"/>
  <c r="K23" i="73" s="1"/>
  <c r="F32" i="7"/>
  <c r="H15" i="7"/>
  <c r="H32" i="7" s="1"/>
  <c r="L38" i="9"/>
  <c r="I51" i="9" s="1"/>
  <c r="H69" i="9"/>
  <c r="H37" i="9"/>
  <c r="B36" i="9"/>
  <c r="L39" i="9"/>
  <c r="J52" i="9" s="1"/>
  <c r="L40" i="9"/>
  <c r="H53" i="9" s="1"/>
  <c r="I42" i="9"/>
  <c r="I67" i="9"/>
  <c r="C22" i="72" s="1"/>
  <c r="J42" i="9"/>
  <c r="J67" i="9"/>
  <c r="D22" i="72" s="1"/>
  <c r="K42" i="9"/>
  <c r="K67" i="9"/>
  <c r="E22" i="72" s="1"/>
  <c r="L36" i="9"/>
  <c r="H49" i="9" s="1"/>
  <c r="L62" i="9"/>
  <c r="I69" i="9"/>
  <c r="C24" i="72" s="1"/>
  <c r="I37" i="9"/>
  <c r="J69" i="9"/>
  <c r="D24" i="72" s="1"/>
  <c r="K69" i="9"/>
  <c r="E24" i="72" s="1"/>
  <c r="K37" i="9"/>
  <c r="P16" i="9"/>
  <c r="F33" i="7"/>
  <c r="F13" i="7"/>
  <c r="H13" i="7" s="1"/>
  <c r="H16" i="7"/>
  <c r="H33" i="7" s="1"/>
  <c r="C69" i="7"/>
  <c r="D69" i="7"/>
  <c r="F237" i="5"/>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H43" i="7"/>
  <c r="F67" i="7"/>
  <c r="B11" i="73" s="1"/>
  <c r="Q116" i="8"/>
  <c r="K119" i="8"/>
  <c r="S84" i="8"/>
  <c r="H51" i="7"/>
  <c r="H75" i="7" s="1"/>
  <c r="K28" i="73" s="1"/>
  <c r="S118" i="8"/>
  <c r="R117" i="8"/>
  <c r="S114" i="8"/>
  <c r="R113" i="8"/>
  <c r="Q112" i="8"/>
  <c r="S110" i="8"/>
  <c r="R109" i="8"/>
  <c r="Q108" i="8"/>
  <c r="Q104" i="8"/>
  <c r="S102" i="8"/>
  <c r="Q100" i="8"/>
  <c r="S98" i="8"/>
  <c r="R97" i="8"/>
  <c r="Q96" i="8"/>
  <c r="S94" i="8"/>
  <c r="R93" i="8"/>
  <c r="R89" i="8"/>
  <c r="Q118" i="8"/>
  <c r="S116" i="8"/>
  <c r="R115" i="8"/>
  <c r="Q114" i="8"/>
  <c r="S112" i="8"/>
  <c r="R111" i="8"/>
  <c r="Q110" i="8"/>
  <c r="S108" i="8"/>
  <c r="R107" i="8"/>
  <c r="S104" i="8"/>
  <c r="R103" i="8"/>
  <c r="Q102" i="8"/>
  <c r="S100" i="8"/>
  <c r="R99" i="8"/>
  <c r="Q98" i="8"/>
  <c r="S96" i="8"/>
  <c r="R95" i="8"/>
  <c r="Q94" i="8"/>
  <c r="S92" i="8"/>
  <c r="R91" i="8"/>
  <c r="Q90" i="8"/>
  <c r="S88" i="8"/>
  <c r="R87" i="8"/>
  <c r="Q86" i="8"/>
  <c r="G77" i="7"/>
  <c r="H50" i="7"/>
  <c r="R118" i="8"/>
  <c r="Q117" i="8"/>
  <c r="S115" i="8"/>
  <c r="R114" i="8"/>
  <c r="Q113" i="8"/>
  <c r="S111" i="8"/>
  <c r="R110" i="8"/>
  <c r="Q109" i="8"/>
  <c r="S107" i="8"/>
  <c r="S103" i="8"/>
  <c r="R102" i="8"/>
  <c r="Q101" i="8"/>
  <c r="S99" i="8"/>
  <c r="R98" i="8"/>
  <c r="Q97" i="8"/>
  <c r="S95" i="8"/>
  <c r="R94" i="8"/>
  <c r="Q93" i="8"/>
  <c r="S91" i="8"/>
  <c r="R90" i="8"/>
  <c r="Q89" i="8"/>
  <c r="S87" i="8"/>
  <c r="R86" i="8"/>
  <c r="Q85" i="8"/>
  <c r="D73" i="7"/>
  <c r="F74" i="7"/>
  <c r="G63" i="7"/>
  <c r="G72" i="7"/>
  <c r="G70" i="7"/>
  <c r="F63" i="7"/>
  <c r="Q92" i="8"/>
  <c r="S90" i="8"/>
  <c r="Q88" i="8"/>
  <c r="S86" i="8"/>
  <c r="G74" i="7"/>
  <c r="C14" i="73" s="1"/>
  <c r="H42" i="7"/>
  <c r="F105" i="8"/>
  <c r="I119" i="8"/>
  <c r="M119" i="8"/>
  <c r="C81" i="7"/>
  <c r="F72" i="7"/>
  <c r="G67" i="7"/>
  <c r="C11" i="73" s="1"/>
  <c r="J105" i="8"/>
  <c r="N105" i="8"/>
  <c r="G119" i="8"/>
  <c r="O119" i="8"/>
  <c r="G105" i="8"/>
  <c r="K105" i="8"/>
  <c r="O105" i="8"/>
  <c r="I105" i="8"/>
  <c r="M105" i="8"/>
  <c r="H41" i="7"/>
  <c r="K25" i="73" s="1"/>
  <c r="H52" i="7"/>
  <c r="F68" i="7"/>
  <c r="F64" i="7"/>
  <c r="F119" i="8"/>
  <c r="J119" i="8"/>
  <c r="N119" i="8"/>
  <c r="G16" i="9"/>
  <c r="M16" i="9"/>
  <c r="P14" i="9"/>
  <c r="K65" i="9" s="1"/>
  <c r="M14" i="9"/>
  <c r="J65" i="9" s="1"/>
  <c r="H105" i="8"/>
  <c r="L105" i="8"/>
  <c r="P105" i="8"/>
  <c r="C73" i="7"/>
  <c r="B69" i="7"/>
  <c r="J16" i="9"/>
  <c r="O25" i="9"/>
  <c r="R68" i="8"/>
  <c r="S68" i="8"/>
  <c r="Q82" i="8"/>
  <c r="H119" i="8"/>
  <c r="L119" i="8"/>
  <c r="P119" i="8"/>
  <c r="N25" i="9"/>
  <c r="C26" i="9"/>
  <c r="C43" i="9" s="1"/>
  <c r="C37" i="14"/>
  <c r="D39" i="9"/>
  <c r="B40" i="14"/>
  <c r="G36" i="7"/>
  <c r="G60" i="7" s="1"/>
  <c r="F36" i="7"/>
  <c r="F60" i="7" s="1"/>
  <c r="D13" i="9"/>
  <c r="D19" i="9"/>
  <c r="D14" i="9"/>
  <c r="D17" i="9"/>
  <c r="D15" i="9"/>
  <c r="D36" i="9"/>
  <c r="D18" i="9"/>
  <c r="D20" i="9"/>
  <c r="H12" i="7"/>
  <c r="F25" i="9"/>
  <c r="I25" i="9"/>
  <c r="L25" i="9"/>
  <c r="G14" i="9"/>
  <c r="H65" i="9" s="1"/>
  <c r="P8" i="9"/>
  <c r="J14" i="9"/>
  <c r="I65" i="9" s="1"/>
  <c r="C20" i="72" s="1"/>
  <c r="D29" i="9"/>
  <c r="D28" i="9"/>
  <c r="D30" i="9"/>
  <c r="B26" i="9"/>
  <c r="D27" i="9"/>
  <c r="K25" i="9"/>
  <c r="C16" i="9"/>
  <c r="C25" i="9" s="1"/>
  <c r="F77" i="7"/>
  <c r="F65" i="7"/>
  <c r="E69" i="7"/>
  <c r="B61" i="7"/>
  <c r="F62" i="7"/>
  <c r="B8" i="73" s="1"/>
  <c r="F66" i="7"/>
  <c r="F76" i="7"/>
  <c r="K11" i="73" s="1"/>
  <c r="G71" i="7"/>
  <c r="G76" i="7"/>
  <c r="L11" i="73" s="1"/>
  <c r="E73" i="7"/>
  <c r="C63" i="7"/>
  <c r="G66" i="7"/>
  <c r="H65" i="7"/>
  <c r="F70" i="7"/>
  <c r="H53" i="7"/>
  <c r="H77" i="7" s="1"/>
  <c r="G62" i="7"/>
  <c r="C8" i="73" s="1"/>
  <c r="H40" i="7"/>
  <c r="H44" i="7"/>
  <c r="G65" i="7"/>
  <c r="B80" i="7"/>
  <c r="B81" i="7"/>
  <c r="H46" i="7"/>
  <c r="C64" i="7"/>
  <c r="G64" i="7"/>
  <c r="G68" i="7"/>
  <c r="F75" i="7"/>
  <c r="B79" i="7"/>
  <c r="H48" i="7"/>
  <c r="H47" i="7"/>
  <c r="H38" i="7"/>
  <c r="H39" i="7"/>
  <c r="R82" i="8"/>
  <c r="Q68" i="8"/>
  <c r="S82" i="8"/>
  <c r="S29" i="8"/>
  <c r="R43" i="8"/>
  <c r="Q29" i="8"/>
  <c r="Q43" i="8"/>
  <c r="S43" i="8"/>
  <c r="R29" i="8"/>
  <c r="D5" i="7"/>
  <c r="B28" i="14"/>
  <c r="C35" i="66" s="1"/>
  <c r="D9" i="72" l="1"/>
  <c r="E40" i="67"/>
  <c r="B10" i="71" s="1"/>
  <c r="B24" i="72"/>
  <c r="D37" i="14"/>
  <c r="D6" i="72"/>
  <c r="E37" i="67"/>
  <c r="B7" i="71" s="1"/>
  <c r="B37" i="14"/>
  <c r="B6" i="72"/>
  <c r="K68" i="9"/>
  <c r="E23" i="72" s="1"/>
  <c r="E20" i="72"/>
  <c r="J68" i="9"/>
  <c r="J70" i="9" s="1"/>
  <c r="D25" i="72" s="1"/>
  <c r="D20" i="72"/>
  <c r="F17" i="72"/>
  <c r="K75" i="9"/>
  <c r="I75" i="9"/>
  <c r="J75" i="9"/>
  <c r="B20" i="72"/>
  <c r="H75" i="9"/>
  <c r="C13" i="72"/>
  <c r="C14" i="72" s="1"/>
  <c r="D44" i="67"/>
  <c r="D45" i="67" s="1"/>
  <c r="B28" i="73"/>
  <c r="L12" i="73"/>
  <c r="G54" i="7"/>
  <c r="L13" i="73"/>
  <c r="D11" i="73"/>
  <c r="G30" i="7"/>
  <c r="C12" i="73"/>
  <c r="D12" i="73" s="1"/>
  <c r="B23" i="73"/>
  <c r="M11" i="73"/>
  <c r="D8" i="73"/>
  <c r="B14" i="73"/>
  <c r="D14" i="73" s="1"/>
  <c r="K12" i="73"/>
  <c r="M8" i="73"/>
  <c r="H21" i="7"/>
  <c r="K24" i="73" s="1"/>
  <c r="F54" i="7"/>
  <c r="H31" i="7"/>
  <c r="F30" i="7"/>
  <c r="H25" i="7"/>
  <c r="J53" i="9"/>
  <c r="H51" i="9"/>
  <c r="K53" i="9"/>
  <c r="K49" i="9"/>
  <c r="I53" i="9"/>
  <c r="J49" i="9"/>
  <c r="H52" i="9"/>
  <c r="I49" i="9"/>
  <c r="K52" i="9"/>
  <c r="I52" i="9"/>
  <c r="K51" i="9"/>
  <c r="J51" i="9"/>
  <c r="I68" i="9"/>
  <c r="L65" i="9"/>
  <c r="H78" i="9" s="1"/>
  <c r="M62" i="9"/>
  <c r="L37" i="9"/>
  <c r="J50" i="9" s="1"/>
  <c r="P25" i="9"/>
  <c r="K43" i="9"/>
  <c r="K44" i="9" s="1"/>
  <c r="L69" i="9"/>
  <c r="H82" i="9" s="1"/>
  <c r="C23" i="9"/>
  <c r="C31" i="9"/>
  <c r="C44" i="14"/>
  <c r="C45" i="14" s="1"/>
  <c r="C44" i="9"/>
  <c r="D64" i="7"/>
  <c r="H67" i="7"/>
  <c r="K27" i="73" s="1"/>
  <c r="H66" i="7"/>
  <c r="H45" i="7"/>
  <c r="K26" i="73" s="1"/>
  <c r="H55" i="7"/>
  <c r="H74" i="7"/>
  <c r="H57" i="7"/>
  <c r="G69" i="7"/>
  <c r="H56" i="7"/>
  <c r="H49" i="7"/>
  <c r="H64" i="7"/>
  <c r="H62" i="7"/>
  <c r="H76" i="7"/>
  <c r="D40" i="9"/>
  <c r="B41" i="14"/>
  <c r="E39" i="9"/>
  <c r="E40" i="14" s="1"/>
  <c r="D40" i="14"/>
  <c r="D38" i="9"/>
  <c r="B39" i="14"/>
  <c r="D37" i="9"/>
  <c r="B38" i="14"/>
  <c r="E36" i="9"/>
  <c r="E37" i="14" s="1"/>
  <c r="C14" i="51"/>
  <c r="D14" i="51"/>
  <c r="H36" i="7"/>
  <c r="H60" i="7" s="1"/>
  <c r="M8" i="9"/>
  <c r="D16" i="9"/>
  <c r="D26" i="9"/>
  <c r="G61" i="7"/>
  <c r="B78" i="7"/>
  <c r="H72" i="7"/>
  <c r="H37" i="7"/>
  <c r="G73" i="7"/>
  <c r="H70" i="7"/>
  <c r="F80" i="7"/>
  <c r="F73" i="7"/>
  <c r="C80" i="7"/>
  <c r="F61" i="7"/>
  <c r="C62" i="7"/>
  <c r="H68" i="7"/>
  <c r="F69" i="7"/>
  <c r="G80" i="7"/>
  <c r="C8" i="7" s="1"/>
  <c r="H63" i="7"/>
  <c r="H71" i="7"/>
  <c r="F81" i="7"/>
  <c r="G81" i="7"/>
  <c r="L14" i="73" s="1"/>
  <c r="G79" i="7"/>
  <c r="C6" i="7" s="1"/>
  <c r="G8" i="44"/>
  <c r="F8" i="44"/>
  <c r="E8" i="44"/>
  <c r="D8" i="44"/>
  <c r="C8" i="44"/>
  <c r="B8" i="44"/>
  <c r="H7" i="44"/>
  <c r="H6" i="44"/>
  <c r="G5" i="44"/>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D12" i="51"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10" i="72" l="1"/>
  <c r="E41" i="67"/>
  <c r="B11" i="71" s="1"/>
  <c r="D8" i="72"/>
  <c r="E39" i="67"/>
  <c r="B9" i="71" s="1"/>
  <c r="D7" i="72"/>
  <c r="E38" i="67"/>
  <c r="B8" i="71" s="1"/>
  <c r="F24" i="72"/>
  <c r="J82" i="9"/>
  <c r="K82" i="9"/>
  <c r="I82" i="9"/>
  <c r="K70" i="9"/>
  <c r="E25" i="72" s="1"/>
  <c r="D23" i="72"/>
  <c r="F20" i="72"/>
  <c r="K78" i="9"/>
  <c r="I78" i="9"/>
  <c r="J78" i="9"/>
  <c r="I70" i="9"/>
  <c r="C25" i="72" s="1"/>
  <c r="C23" i="72"/>
  <c r="C15" i="73"/>
  <c r="H30" i="7"/>
  <c r="C7" i="7"/>
  <c r="D29" i="67" s="1"/>
  <c r="E29" i="67" s="1"/>
  <c r="K13" i="73"/>
  <c r="M13" i="73" s="1"/>
  <c r="K14" i="73"/>
  <c r="M12" i="73"/>
  <c r="B15" i="73"/>
  <c r="C18" i="14"/>
  <c r="D18" i="67"/>
  <c r="C20" i="14"/>
  <c r="D20" i="67"/>
  <c r="C9" i="12"/>
  <c r="H50" i="9"/>
  <c r="K50" i="9"/>
  <c r="I50" i="9"/>
  <c r="M69" i="9"/>
  <c r="M65" i="9"/>
  <c r="M39" i="9"/>
  <c r="M25" i="9"/>
  <c r="J43" i="9"/>
  <c r="J44" i="9" s="1"/>
  <c r="M36" i="9"/>
  <c r="D81" i="7"/>
  <c r="H69" i="7"/>
  <c r="H81" i="7"/>
  <c r="H80" i="7"/>
  <c r="H73" i="7"/>
  <c r="K29" i="73" s="1"/>
  <c r="E64" i="7"/>
  <c r="H54" i="7"/>
  <c r="H16" i="38"/>
  <c r="C12" i="51"/>
  <c r="H61" i="7"/>
  <c r="K22" i="73" s="1"/>
  <c r="E38" i="9"/>
  <c r="D39" i="14"/>
  <c r="E37" i="9"/>
  <c r="E38" i="14" s="1"/>
  <c r="B58" i="14" s="1"/>
  <c r="D38" i="14"/>
  <c r="E40" i="9"/>
  <c r="D41" i="14"/>
  <c r="B14" i="44"/>
  <c r="B15" i="44" s="1"/>
  <c r="C23" i="14"/>
  <c r="C13" i="53"/>
  <c r="B23" i="14"/>
  <c r="B13" i="53"/>
  <c r="E14" i="51"/>
  <c r="E20" i="67" s="1"/>
  <c r="B20" i="14"/>
  <c r="H5" i="37"/>
  <c r="H5" i="40"/>
  <c r="H25" i="9"/>
  <c r="J8" i="9"/>
  <c r="C61" i="7"/>
  <c r="H5" i="38"/>
  <c r="H5" i="44"/>
  <c r="D63" i="7"/>
  <c r="C78" i="7"/>
  <c r="C79" i="7"/>
  <c r="D62" i="7"/>
  <c r="F79" i="7"/>
  <c r="H79" i="7"/>
  <c r="H8" i="44"/>
  <c r="H6" i="41"/>
  <c r="H15" i="41" s="1"/>
  <c r="H24" i="41" s="1"/>
  <c r="H9" i="41"/>
  <c r="C29" i="14" l="1"/>
  <c r="D29" i="14" s="1"/>
  <c r="E29" i="14" s="1"/>
  <c r="C9" i="7"/>
  <c r="D7" i="7"/>
  <c r="C17" i="73"/>
  <c r="C16" i="73"/>
  <c r="B17" i="73"/>
  <c r="D15" i="73"/>
  <c r="B16" i="73"/>
  <c r="D8" i="7"/>
  <c r="D30" i="67"/>
  <c r="C30" i="14"/>
  <c r="D30" i="14" s="1"/>
  <c r="E30" i="14" s="1"/>
  <c r="M37" i="9"/>
  <c r="E41" i="14"/>
  <c r="M40" i="9"/>
  <c r="J25" i="9"/>
  <c r="I43" i="9"/>
  <c r="I44" i="9" s="1"/>
  <c r="E39" i="14"/>
  <c r="M38" i="9"/>
  <c r="E81" i="7"/>
  <c r="C21" i="14"/>
  <c r="B18" i="40"/>
  <c r="B19" i="40" s="1"/>
  <c r="D61" i="7"/>
  <c r="E12" i="51"/>
  <c r="E18" i="67" s="1"/>
  <c r="B18" i="14"/>
  <c r="B21" i="14"/>
  <c r="C21" i="66" s="1"/>
  <c r="E11" i="53"/>
  <c r="E23" i="14"/>
  <c r="D13" i="53"/>
  <c r="D23" i="14"/>
  <c r="F14" i="51"/>
  <c r="D20" i="14"/>
  <c r="F78" i="7"/>
  <c r="K21" i="73" s="1"/>
  <c r="K30" i="73" s="1"/>
  <c r="K31" i="73" s="1"/>
  <c r="H78" i="7"/>
  <c r="G78" i="7"/>
  <c r="D80" i="7"/>
  <c r="D16" i="73" l="1"/>
  <c r="E20" i="14"/>
  <c r="C36" i="66"/>
  <c r="C37" i="66" s="1"/>
  <c r="E26" i="14"/>
  <c r="E30" i="67"/>
  <c r="D28" i="67"/>
  <c r="E28" i="14"/>
  <c r="D28" i="14"/>
  <c r="C28" i="14"/>
  <c r="B64" i="14"/>
  <c r="C23" i="66"/>
  <c r="D18" i="14"/>
  <c r="F12" i="51"/>
  <c r="F11" i="53"/>
  <c r="D21" i="14"/>
  <c r="D79" i="7"/>
  <c r="D78" i="7"/>
  <c r="E80" i="7"/>
  <c r="E63" i="7"/>
  <c r="B62" i="14" l="1"/>
  <c r="C14" i="66"/>
  <c r="E18" i="14"/>
  <c r="C36" i="68"/>
  <c r="C37" i="68" s="1"/>
  <c r="C38" i="68" s="1"/>
  <c r="C38" i="66"/>
  <c r="C26" i="66"/>
  <c r="B67" i="14"/>
  <c r="F26" i="14"/>
  <c r="B85" i="14" s="1"/>
  <c r="E28" i="67"/>
  <c r="D6" i="7"/>
  <c r="D9" i="7" s="1"/>
  <c r="E62" i="7"/>
  <c r="C12" i="66" l="1"/>
  <c r="B60" i="14"/>
  <c r="E61" i="7"/>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K8" i="32"/>
  <c r="K7" i="32"/>
  <c r="K6" i="32"/>
  <c r="J5" i="32"/>
  <c r="I5" i="32"/>
  <c r="H5" i="32"/>
  <c r="G5" i="32"/>
  <c r="F5" i="32"/>
  <c r="E5" i="32"/>
  <c r="H11" i="6"/>
  <c r="H6" i="6"/>
  <c r="H7" i="6"/>
  <c r="H8" i="6"/>
  <c r="H9" i="6"/>
  <c r="G5" i="6"/>
  <c r="F5" i="6"/>
  <c r="F6" i="36" s="1"/>
  <c r="F12" i="36" s="1"/>
  <c r="E5" i="6"/>
  <c r="E6" i="36" s="1"/>
  <c r="E12" i="36" s="1"/>
  <c r="D5" i="6"/>
  <c r="D6" i="36" s="1"/>
  <c r="D12" i="36" s="1"/>
  <c r="C5" i="6"/>
  <c r="C6" i="36" s="1"/>
  <c r="C12" i="36" s="1"/>
  <c r="B6" i="36"/>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50" i="3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K11" i="32" l="1"/>
  <c r="G45" i="5"/>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C221" i="31"/>
  <c r="C98" i="13"/>
  <c r="C114" i="13" s="1"/>
  <c r="C143" i="13" s="1"/>
  <c r="C159" i="13" s="1"/>
  <c r="C188" i="13" s="1"/>
  <c r="C204" i="13" s="1"/>
  <c r="C233" i="13" s="1"/>
  <c r="C249" i="13" s="1"/>
  <c r="C53" i="13"/>
  <c r="C69" i="13" s="1"/>
  <c r="C136" i="31"/>
  <c r="C178" i="31" s="1"/>
  <c r="C220" i="31" s="1"/>
  <c r="C93" i="31"/>
  <c r="J229" i="31"/>
  <c r="J233" i="31"/>
  <c r="J253" i="31"/>
  <c r="K224" i="31"/>
  <c r="K228" i="31"/>
  <c r="K232" i="31"/>
  <c r="K236" i="31"/>
  <c r="K240" i="31"/>
  <c r="K248" i="31"/>
  <c r="K252" i="31"/>
  <c r="K256" i="31"/>
  <c r="G6" i="36"/>
  <c r="G12" i="36" s="1"/>
  <c r="J243" i="31"/>
  <c r="J247" i="31"/>
  <c r="J255" i="31"/>
  <c r="L241" i="31"/>
  <c r="L249" i="31"/>
  <c r="L253" i="31"/>
  <c r="L224" i="31"/>
  <c r="L228" i="31"/>
  <c r="L232" i="31"/>
  <c r="L236" i="31"/>
  <c r="L240" i="31"/>
  <c r="L244" i="31"/>
  <c r="L248" i="31"/>
  <c r="L252" i="31"/>
  <c r="I251" i="31"/>
  <c r="I27" i="31"/>
  <c r="I231" i="31"/>
  <c r="I233" i="31"/>
  <c r="J15" i="3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K5" i="32"/>
  <c r="E78" i="7"/>
  <c r="B21" i="73" s="1"/>
  <c r="B29" i="73" s="1"/>
  <c r="B30" i="73" s="1"/>
  <c r="E79" i="7"/>
  <c r="H34" i="33"/>
  <c r="H35" i="33"/>
  <c r="H8" i="33"/>
  <c r="H21" i="33" s="1"/>
  <c r="H28" i="33" s="1"/>
  <c r="H33" i="33" s="1"/>
  <c r="H42" i="33" s="1"/>
  <c r="H37" i="33"/>
  <c r="F21" i="33"/>
  <c r="F28" i="33" s="1"/>
  <c r="F33" i="33" s="1"/>
  <c r="F42" i="33" s="1"/>
  <c r="H23" i="33"/>
  <c r="H15" i="33"/>
  <c r="H16" i="33"/>
  <c r="H24" i="33"/>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L24" i="13" l="1"/>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J25" i="31"/>
  <c r="E7" i="53"/>
  <c r="I221" i="31"/>
  <c r="I245" i="31"/>
  <c r="I239" i="31"/>
  <c r="I238" i="31"/>
  <c r="J26" i="31"/>
  <c r="J38" i="31"/>
  <c r="I26" i="31"/>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3" i="53"/>
  <c r="E22" i="14"/>
  <c r="C29" i="68" s="1"/>
  <c r="F7" i="53"/>
  <c r="J237" i="31"/>
  <c r="J238" i="31"/>
  <c r="L250" i="31"/>
  <c r="K250" i="31"/>
  <c r="K254" i="31"/>
  <c r="L208" i="31"/>
  <c r="J208" i="31"/>
  <c r="I208" i="31"/>
  <c r="K208" i="31"/>
  <c r="L166" i="31"/>
  <c r="J166" i="31"/>
  <c r="I166" i="31"/>
  <c r="K80" i="31"/>
  <c r="J80" i="31"/>
  <c r="L80" i="31"/>
  <c r="I80" i="31"/>
  <c r="I38" i="31"/>
  <c r="C42" i="31"/>
  <c r="C254" i="31" s="1"/>
  <c r="B63" i="14" l="1"/>
  <c r="C22" i="66"/>
  <c r="C28" i="66" s="1"/>
  <c r="C29" i="66" s="1"/>
  <c r="L178" i="31"/>
  <c r="F220" i="31"/>
  <c r="K220" i="31" s="1"/>
  <c r="I250" i="31"/>
  <c r="J220" i="31"/>
  <c r="G159" i="13"/>
  <c r="L143" i="13"/>
  <c r="D143" i="13"/>
  <c r="I114" i="13"/>
  <c r="E143" i="13"/>
  <c r="J114" i="13"/>
  <c r="F159" i="13"/>
  <c r="J69" i="13"/>
  <c r="D45" i="31"/>
  <c r="D254" i="31"/>
  <c r="I254" i="31" s="1"/>
  <c r="J42" i="31"/>
  <c r="E21" i="14"/>
  <c r="L254" i="31"/>
  <c r="L257" i="31"/>
  <c r="K215" i="31"/>
  <c r="K212" i="31"/>
  <c r="J212" i="31"/>
  <c r="I215" i="31"/>
  <c r="L212" i="31"/>
  <c r="L215" i="31"/>
  <c r="I212" i="31"/>
  <c r="J170" i="31"/>
  <c r="I170" i="31"/>
  <c r="L173" i="31"/>
  <c r="L170" i="31"/>
  <c r="K170" i="31"/>
  <c r="K87" i="31"/>
  <c r="K84" i="31"/>
  <c r="J84" i="31"/>
  <c r="I84" i="31"/>
  <c r="L84" i="31"/>
  <c r="L87" i="31"/>
  <c r="C45" i="31"/>
  <c r="C257" i="31" s="1"/>
  <c r="I42" i="31"/>
  <c r="L220" i="31" l="1"/>
  <c r="E159" i="13"/>
  <c r="J143" i="13"/>
  <c r="G188" i="13"/>
  <c r="L159" i="13"/>
  <c r="K143" i="13"/>
  <c r="F188" i="13"/>
  <c r="D159" i="13"/>
  <c r="I143" i="13"/>
  <c r="J254" i="31"/>
  <c r="D257" i="31"/>
  <c r="J257" i="31" s="1"/>
  <c r="J45" i="31"/>
  <c r="F22" i="14"/>
  <c r="F13" i="53"/>
  <c r="I45" i="31"/>
  <c r="K257" i="31"/>
  <c r="J215" i="31"/>
  <c r="J173" i="31"/>
  <c r="I173" i="31"/>
  <c r="K173" i="31"/>
  <c r="J87" i="31"/>
  <c r="I87" i="31"/>
  <c r="B84" i="14" l="1"/>
  <c r="F204" i="13"/>
  <c r="E188" i="13"/>
  <c r="K188" i="13" s="1"/>
  <c r="J159" i="13"/>
  <c r="D188" i="13"/>
  <c r="I159" i="13"/>
  <c r="K159" i="13"/>
  <c r="G204" i="13"/>
  <c r="L188" i="13"/>
  <c r="I257" i="31"/>
  <c r="B17" i="14"/>
  <c r="F21" i="14"/>
  <c r="D204" i="13" l="1"/>
  <c r="I188" i="13"/>
  <c r="F233" i="13"/>
  <c r="G233" i="13"/>
  <c r="L204" i="13"/>
  <c r="E204" i="13"/>
  <c r="K204" i="13" s="1"/>
  <c r="J188" i="13"/>
  <c r="F37" i="15"/>
  <c r="F35" i="15"/>
  <c r="F34" i="15"/>
  <c r="F33" i="15"/>
  <c r="F31" i="15"/>
  <c r="F30" i="15"/>
  <c r="F29" i="15"/>
  <c r="F27" i="15"/>
  <c r="F24" i="15"/>
  <c r="F23" i="15"/>
  <c r="F22" i="15"/>
  <c r="F21" i="15"/>
  <c r="F19" i="15"/>
  <c r="F18" i="15"/>
  <c r="F17" i="15"/>
  <c r="F16" i="15"/>
  <c r="F15" i="15"/>
  <c r="F14" i="15"/>
  <c r="F13" i="15"/>
  <c r="F12" i="15"/>
  <c r="F11" i="15"/>
  <c r="F10" i="15"/>
  <c r="F9" i="15"/>
  <c r="F8" i="15"/>
  <c r="E7" i="15"/>
  <c r="P7" i="15" s="1"/>
  <c r="C7"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D7" i="15" l="1"/>
  <c r="O7" i="15"/>
  <c r="N7" i="15"/>
  <c r="F25" i="26"/>
  <c r="D20" i="25"/>
  <c r="J20" i="27"/>
  <c r="F20" i="25"/>
  <c r="F44" i="26"/>
  <c r="H20" i="25"/>
  <c r="F8" i="27"/>
  <c r="J44" i="26"/>
  <c r="D44" i="26"/>
  <c r="H44" i="26"/>
  <c r="D25" i="26"/>
  <c r="H25" i="26"/>
  <c r="J25" i="26"/>
  <c r="H16" i="25"/>
  <c r="H22" i="25" s="1"/>
  <c r="C22" i="25"/>
  <c r="F16" i="25"/>
  <c r="I22" i="25"/>
  <c r="J16" i="25"/>
  <c r="J22" i="25" s="1"/>
  <c r="E22" i="25"/>
  <c r="C36" i="15"/>
  <c r="D16" i="25"/>
  <c r="D22" i="25" s="1"/>
  <c r="B22" i="25"/>
  <c r="G22" i="25"/>
  <c r="E36" i="15"/>
  <c r="P36" i="15" s="1"/>
  <c r="H7" i="15"/>
  <c r="G249" i="13"/>
  <c r="L233" i="13"/>
  <c r="D233" i="13"/>
  <c r="I204" i="13"/>
  <c r="E233" i="13"/>
  <c r="J204" i="13"/>
  <c r="F249" i="13"/>
  <c r="E29" i="28"/>
  <c r="H9" i="28"/>
  <c r="K9" i="28" s="1"/>
  <c r="N9" i="28" s="1"/>
  <c r="Q9" i="28" s="1"/>
  <c r="F20" i="15"/>
  <c r="F7" i="15"/>
  <c r="F20" i="27"/>
  <c r="H20" i="27"/>
  <c r="D20" i="27"/>
  <c r="B8" i="65" l="1"/>
  <c r="D36" i="15"/>
  <c r="O36" i="15"/>
  <c r="N36" i="15"/>
  <c r="E45" i="15"/>
  <c r="P45" i="15" s="1"/>
  <c r="C45" i="15"/>
  <c r="F36" i="15"/>
  <c r="H36" i="15"/>
  <c r="F22" i="25"/>
  <c r="L249" i="13"/>
  <c r="E249" i="13"/>
  <c r="K249" i="13" s="1"/>
  <c r="J233" i="13"/>
  <c r="K233" i="13"/>
  <c r="D249" i="13"/>
  <c r="I249" i="13" s="1"/>
  <c r="I233" i="13"/>
  <c r="H29" i="28"/>
  <c r="C7" i="14"/>
  <c r="A5" i="12"/>
  <c r="D31" i="14"/>
  <c r="E31" i="14" s="1"/>
  <c r="B11" i="12"/>
  <c r="H45" i="15" l="1"/>
  <c r="C9" i="14"/>
  <c r="D9" i="14" s="1"/>
  <c r="F9" i="14" s="1"/>
  <c r="B81" i="14" s="1"/>
  <c r="D9" i="67"/>
  <c r="D45" i="15"/>
  <c r="O45" i="15"/>
  <c r="N45" i="15"/>
  <c r="F45" i="15"/>
  <c r="J249" i="13"/>
  <c r="B69" i="14"/>
  <c r="K29" i="28"/>
  <c r="E9" i="67" l="1"/>
  <c r="E8" i="67" s="1"/>
  <c r="D8" i="67"/>
  <c r="C8" i="14"/>
  <c r="D9" i="12"/>
  <c r="N29" i="28"/>
  <c r="Q29" i="28"/>
  <c r="B8" i="14" l="1"/>
  <c r="D105" i="8" l="1"/>
  <c r="R105" i="8"/>
  <c r="Q105" i="8" l="1"/>
  <c r="C105" i="8"/>
  <c r="S105" i="8" l="1"/>
  <c r="E105" i="8"/>
  <c r="R119" i="8" l="1"/>
  <c r="D119" i="8"/>
  <c r="Q119" i="8"/>
  <c r="C119" i="8"/>
  <c r="S119" i="8"/>
  <c r="E119" i="8"/>
  <c r="H10" i="6"/>
  <c r="G10" i="6"/>
  <c r="C8" i="68" s="1"/>
  <c r="F10" i="6"/>
  <c r="E10" i="6"/>
  <c r="C6" i="68" s="1"/>
  <c r="D10" i="6"/>
  <c r="C10" i="6"/>
  <c r="B10" i="6"/>
  <c r="C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3" i="14"/>
  <c r="D7" i="51"/>
  <c r="D13" i="67" s="1"/>
  <c r="D8" i="51"/>
  <c r="D14" i="67" s="1"/>
  <c r="C8" i="51"/>
  <c r="C12" i="67" s="1"/>
  <c r="C11" i="67" s="1"/>
  <c r="C47" i="67" s="1"/>
  <c r="F12" i="6"/>
  <c r="G12" i="6"/>
  <c r="D12" i="6"/>
  <c r="E12" i="6"/>
  <c r="B12" i="6"/>
  <c r="C12" i="6"/>
  <c r="C13" i="14" l="1"/>
  <c r="E7" i="51"/>
  <c r="E13" i="67" s="1"/>
  <c r="B14" i="14"/>
  <c r="C15" i="51"/>
  <c r="B18" i="6"/>
  <c r="C14" i="14"/>
  <c r="E8" i="51"/>
  <c r="E14" i="67" s="1"/>
  <c r="H12" i="6"/>
  <c r="B12" i="14" l="1"/>
  <c r="C6" i="66" s="1"/>
  <c r="D13" i="14"/>
  <c r="F7" i="51"/>
  <c r="B19" i="6"/>
  <c r="F8" i="51"/>
  <c r="D14" i="14"/>
  <c r="E13" i="14" l="1"/>
  <c r="B11" i="14"/>
  <c r="G8" i="51"/>
  <c r="G15" i="51" s="1"/>
  <c r="E14" i="14"/>
  <c r="C8" i="66" s="1"/>
  <c r="F14" i="14"/>
  <c r="B83" i="14" s="1"/>
  <c r="B87" i="14" s="1"/>
  <c r="B55" i="14" l="1"/>
  <c r="C7" i="66"/>
  <c r="B56" i="14"/>
  <c r="F12" i="14"/>
  <c r="F11" i="14" l="1"/>
  <c r="D8" i="14" l="1"/>
  <c r="F8" i="14"/>
  <c r="G9" i="9" l="1"/>
  <c r="H63" i="9" s="1"/>
  <c r="G8" i="9"/>
  <c r="H43" i="9" s="1"/>
  <c r="D9" i="9"/>
  <c r="H66" i="64" l="1"/>
  <c r="C17" i="68" s="1"/>
  <c r="F47" i="14"/>
  <c r="B88" i="14" s="1"/>
  <c r="B18" i="72"/>
  <c r="L43" i="9"/>
  <c r="L63" i="9"/>
  <c r="B43" i="9"/>
  <c r="B13" i="72" s="1"/>
  <c r="F18" i="72" l="1"/>
  <c r="I76" i="9"/>
  <c r="J76" i="9"/>
  <c r="K76" i="9"/>
  <c r="H76" i="9"/>
  <c r="H56" i="9"/>
  <c r="K56" i="9"/>
  <c r="I56" i="9"/>
  <c r="J56" i="9"/>
  <c r="M63" i="9"/>
  <c r="D8" i="9"/>
  <c r="B44" i="14"/>
  <c r="D43" i="9" l="1"/>
  <c r="D44" i="14" l="1"/>
  <c r="D13" i="72"/>
  <c r="E44" i="67"/>
  <c r="E43" i="9"/>
  <c r="B14" i="71" l="1"/>
  <c r="M43" i="9"/>
  <c r="E44" i="14"/>
  <c r="J47" i="10" l="1"/>
  <c r="L47" i="10"/>
  <c r="K47" i="10"/>
  <c r="K48" i="10"/>
  <c r="J48" i="10"/>
  <c r="L48" i="10"/>
  <c r="M47" i="10"/>
  <c r="J83" i="10"/>
  <c r="M48" i="10"/>
  <c r="M50" i="10"/>
  <c r="K50" i="10" l="1"/>
  <c r="J50" i="10"/>
  <c r="L50" i="10"/>
  <c r="J46" i="10"/>
  <c r="M46" i="10"/>
  <c r="J84" i="10"/>
  <c r="D82" i="10"/>
  <c r="D86" i="10" s="1"/>
  <c r="H82" i="10"/>
  <c r="H86" i="10" s="1"/>
  <c r="M83" i="10"/>
  <c r="K83" i="10"/>
  <c r="F82" i="10"/>
  <c r="F86" i="10" s="1"/>
  <c r="L84" i="10"/>
  <c r="E82" i="10"/>
  <c r="E86" i="10" s="1"/>
  <c r="M84" i="10"/>
  <c r="K84" i="10"/>
  <c r="H89" i="10"/>
  <c r="H88" i="10"/>
  <c r="D88" i="10"/>
  <c r="K51" i="10"/>
  <c r="J51" i="10"/>
  <c r="C88" i="10"/>
  <c r="E88" i="10"/>
  <c r="L51" i="10"/>
  <c r="C82" i="10"/>
  <c r="C86" i="10" s="1"/>
  <c r="L46" i="10"/>
  <c r="K46" i="10"/>
  <c r="L83" i="10"/>
  <c r="J86" i="10" l="1"/>
  <c r="L86" i="10"/>
  <c r="K86" i="10"/>
  <c r="M86" i="10"/>
  <c r="L82" i="10"/>
  <c r="M82" i="10"/>
  <c r="J82" i="10"/>
  <c r="K82" i="10"/>
  <c r="J88" i="10"/>
  <c r="D89" i="10"/>
  <c r="K52" i="10"/>
  <c r="C89" i="10"/>
  <c r="J52" i="10"/>
  <c r="K88" i="10"/>
  <c r="F88" i="10"/>
  <c r="L88" i="10" s="1"/>
  <c r="M51" i="10"/>
  <c r="E89" i="10"/>
  <c r="L52" i="10"/>
  <c r="K53" i="10"/>
  <c r="H90" i="10"/>
  <c r="J89" i="10" l="1"/>
  <c r="J53" i="10"/>
  <c r="K89" i="10"/>
  <c r="M53" i="10"/>
  <c r="L53" i="10"/>
  <c r="D90" i="10"/>
  <c r="E90" i="10"/>
  <c r="C90" i="10"/>
  <c r="F89" i="10"/>
  <c r="M89" i="10" s="1"/>
  <c r="M52" i="10"/>
  <c r="M88" i="10"/>
  <c r="K90" i="10" l="1"/>
  <c r="J90" i="10"/>
  <c r="F90" i="10"/>
  <c r="M90" i="10" s="1"/>
  <c r="L89" i="10"/>
  <c r="L90" i="10" l="1"/>
  <c r="B23" i="9"/>
  <c r="D23" i="9" s="1"/>
  <c r="B22" i="9"/>
  <c r="G22" i="9"/>
  <c r="B42" i="9" l="1"/>
  <c r="B12" i="72" s="1"/>
  <c r="B14" i="72" s="1"/>
  <c r="B25" i="9"/>
  <c r="G25" i="9"/>
  <c r="H67" i="9"/>
  <c r="H42" i="9"/>
  <c r="D22" i="9"/>
  <c r="D25" i="9" s="1"/>
  <c r="D31" i="9" s="1"/>
  <c r="B31" i="9"/>
  <c r="B43" i="14" l="1"/>
  <c r="B45" i="14" s="1"/>
  <c r="B47" i="14" s="1"/>
  <c r="D42" i="9"/>
  <c r="E43" i="67" s="1"/>
  <c r="B44" i="9"/>
  <c r="B22" i="72"/>
  <c r="L42" i="9"/>
  <c r="H44" i="9"/>
  <c r="L44" i="9" s="1"/>
  <c r="L67" i="9"/>
  <c r="H80" i="9" s="1"/>
  <c r="H68" i="9"/>
  <c r="D44" i="9"/>
  <c r="D43" i="14" l="1"/>
  <c r="D45" i="14" s="1"/>
  <c r="D12" i="72"/>
  <c r="D14" i="72" s="1"/>
  <c r="E42" i="9"/>
  <c r="F22" i="72"/>
  <c r="J80" i="9"/>
  <c r="K80" i="9"/>
  <c r="I80" i="9"/>
  <c r="B13" i="71"/>
  <c r="B15" i="71" s="1"/>
  <c r="B16" i="71" s="1"/>
  <c r="E45" i="67"/>
  <c r="H70" i="9"/>
  <c r="B25" i="72" s="1"/>
  <c r="B23" i="72"/>
  <c r="J55" i="9"/>
  <c r="K55" i="9"/>
  <c r="I55" i="9"/>
  <c r="H55" i="9"/>
  <c r="M67" i="9"/>
  <c r="L68" i="9"/>
  <c r="M42" i="9"/>
  <c r="E43" i="14"/>
  <c r="B70" i="14" s="1"/>
  <c r="E44" i="9"/>
  <c r="L70" i="9" l="1"/>
  <c r="F25" i="72" s="1"/>
  <c r="F23" i="72"/>
  <c r="M82" i="9"/>
  <c r="M77" i="9"/>
  <c r="M78" i="9"/>
  <c r="M79" i="9"/>
  <c r="M80" i="9"/>
  <c r="M75" i="9"/>
  <c r="M76" i="9"/>
  <c r="M44" i="9"/>
  <c r="F38" i="9"/>
  <c r="F36" i="9"/>
  <c r="F37" i="9"/>
  <c r="F39" i="9"/>
  <c r="F40" i="9"/>
  <c r="F41" i="9"/>
  <c r="F42" i="9"/>
  <c r="F43" i="9"/>
  <c r="E45" i="14"/>
  <c r="D11" i="51"/>
  <c r="D17" i="67" s="1"/>
  <c r="M70" i="9" l="1"/>
  <c r="C17" i="14"/>
  <c r="C12" i="14" s="1"/>
  <c r="C11" i="14" s="1"/>
  <c r="C34" i="14" s="1"/>
  <c r="D12" i="67"/>
  <c r="D11" i="67" s="1"/>
  <c r="D47" i="67" s="1"/>
  <c r="D15" i="51"/>
  <c r="E11" i="51"/>
  <c r="E17" i="67" s="1"/>
  <c r="E12" i="67" s="1"/>
  <c r="E11" i="67" s="1"/>
  <c r="E47" i="67" s="1"/>
  <c r="C47" i="14" l="1"/>
  <c r="C10" i="12"/>
  <c r="C11" i="12" s="1"/>
  <c r="D17" i="14"/>
  <c r="C15" i="68" s="1"/>
  <c r="C16" i="68" s="1"/>
  <c r="E15" i="51"/>
  <c r="F11" i="51"/>
  <c r="D10" i="12" l="1"/>
  <c r="D11" i="12" s="1"/>
  <c r="B15" i="12" s="1"/>
  <c r="B23" i="12" s="1"/>
  <c r="F15" i="51"/>
  <c r="E17" i="14"/>
  <c r="C11" i="66" s="1"/>
  <c r="C15" i="66" s="1"/>
  <c r="C16" i="66" s="1"/>
  <c r="D12" i="14"/>
  <c r="D11" i="14" s="1"/>
  <c r="D34" i="14" l="1"/>
  <c r="D47" i="14" s="1"/>
  <c r="E12" i="14"/>
  <c r="E11" i="14" s="1"/>
  <c r="B59" i="14"/>
  <c r="B73" i="14" s="1"/>
  <c r="E34" i="14" l="1"/>
  <c r="E47" i="14" s="1"/>
  <c r="B74" i="14" s="1"/>
</calcChain>
</file>

<file path=xl/sharedStrings.xml><?xml version="1.0" encoding="utf-8"?>
<sst xmlns="http://schemas.openxmlformats.org/spreadsheetml/2006/main" count="3274" uniqueCount="1114">
  <si>
    <t>Hors OSP</t>
  </si>
  <si>
    <t>OSP</t>
  </si>
  <si>
    <t>Marge équitable</t>
  </si>
  <si>
    <t>Redevance de voirie</t>
  </si>
  <si>
    <t>Charges nettes contrôlables hors OSP</t>
  </si>
  <si>
    <t>Charges nettes contrôlables OSP</t>
  </si>
  <si>
    <t>Charges nettes contrôlables</t>
  </si>
  <si>
    <t>ECART</t>
  </si>
  <si>
    <t>SOLDE REGULATOIRE</t>
  </si>
  <si>
    <t>BONUS/MALUS</t>
  </si>
  <si>
    <t>Chiffre d'affaires (signe négatif)</t>
  </si>
  <si>
    <t>Solde régulatoire</t>
  </si>
  <si>
    <t>Intitulé</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</si>
  <si>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</si>
  <si>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</si>
  <si>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</si>
  <si>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</si>
  <si>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</si>
  <si>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</si>
  <si>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</si>
  <si>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</si>
  <si>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</si>
  <si>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</si>
  <si>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</si>
  <si>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</si>
  <si>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</si>
  <si>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</si>
  <si>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</si>
  <si>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</si>
  <si>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</si>
  <si>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</si>
  <si>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</si>
  <si>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</si>
  <si>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Retour page de garde</t>
  </si>
  <si>
    <t xml:space="preserve">Montant </t>
  </si>
  <si>
    <t>AIEG</t>
  </si>
  <si>
    <t>AIESH</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</si>
  <si>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</si>
  <si>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</si>
  <si>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</si>
  <si>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</si>
  <si>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</si>
  <si>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</si>
  <si>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</si>
  <si>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</si>
  <si>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</si>
  <si>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</si>
  <si>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</si>
  <si>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</si>
  <si>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</si>
  <si>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</si>
  <si>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</si>
  <si>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</si>
  <si>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</si>
  <si>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</si>
  <si>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</si>
  <si>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</si>
  <si>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</si>
  <si>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</si>
  <si>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</si>
  <si>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</si>
  <si>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</si>
  <si>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</si>
  <si>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</si>
  <si>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</si>
  <si>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</si>
  <si>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</si>
  <si>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</si>
  <si>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</si>
  <si>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</si>
  <si>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</si>
  <si>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</si>
  <si>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</si>
  <si>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</si>
  <si>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</si>
  <si>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</si>
  <si>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</si>
  <si>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</si>
  <si>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</si>
  <si>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</si>
  <si>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</si>
  <si>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</si>
  <si>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</si>
  <si>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</si>
  <si>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</si>
  <si>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</si>
  <si>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</si>
  <si>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</si>
  <si>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</si>
  <si>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</si>
  <si>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</si>
  <si>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</si>
  <si>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</si>
  <si>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</si>
  <si>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</si>
  <si>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</si>
  <si>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</si>
  <si>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</si>
  <si>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</si>
  <si>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</si>
  <si>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</si>
  <si>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</si>
  <si>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OSP</t>
  </si>
  <si>
    <t>Tarif surcharges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</si>
  <si>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</si>
  <si>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</si>
  <si>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</si>
  <si>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</si>
  <si>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</si>
  <si>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</si>
  <si>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</si>
  <si>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</si>
  <si>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</si>
  <si>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</si>
  <si>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</si>
  <si>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</si>
  <si>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</si>
  <si>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</si>
  <si>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</si>
  <si>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</si>
  <si>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</si>
  <si>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</si>
  <si>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</si>
  <si>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</si>
  <si>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</si>
  <si>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</si>
  <si>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</si>
  <si>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</si>
  <si>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</si>
  <si>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</si>
  <si>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</si>
  <si>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</si>
  <si>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</si>
  <si>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</si>
  <si>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</si>
  <si>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</si>
  <si>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</si>
  <si>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</si>
  <si>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</si>
  <si>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</si>
  <si>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</si>
  <si>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</si>
  <si>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</si>
  <si>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</si>
  <si>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</si>
  <si>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</si>
  <si>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</si>
  <si>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</si>
  <si>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</si>
  <si>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</si>
  <si>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</si>
  <si>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</si>
  <si>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</si>
  <si>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</si>
  <si>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</si>
  <si>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</si>
  <si>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</si>
  <si>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</si>
  <si>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</si>
  <si>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</si>
  <si>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</si>
  <si>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</si>
  <si>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</si>
  <si>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</si>
  <si>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</si>
  <si>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</si>
  <si>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</si>
  <si>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</si>
  <si>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</si>
  <si>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</si>
  <si>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</si>
  <si>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</si>
  <si>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</si>
  <si>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</si>
  <si>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</si>
  <si>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</si>
  <si>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</si>
  <si>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</si>
  <si>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</si>
  <si>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</si>
  <si>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</si>
  <si>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</si>
  <si>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</si>
  <si>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</si>
  <si>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</si>
  <si>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</si>
  <si>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</si>
  <si>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</si>
  <si>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</si>
  <si>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</si>
  <si>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</si>
  <si>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</si>
  <si>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</si>
  <si>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</si>
  <si>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</si>
  <si>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</si>
  <si>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</si>
  <si>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</si>
  <si>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</si>
  <si>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</si>
  <si>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</si>
  <si>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TAB6</t>
  </si>
  <si>
    <t>TAB7</t>
  </si>
  <si>
    <t>TAB9</t>
  </si>
  <si>
    <t>TAB9.1</t>
  </si>
  <si>
    <t>Gestion des rechargements des compteurs à budget</t>
  </si>
  <si>
    <t>Gestion de la clientèle</t>
  </si>
  <si>
    <t>Eclairage public</t>
  </si>
  <si>
    <t>Variable : nombre de CàB pour lequel un rechargement est opéré au cours de la période concernée</t>
  </si>
  <si>
    <t>Variable : nombre de clients alimentés</t>
  </si>
  <si>
    <t>REALITE 2023</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</si>
  <si>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</si>
  <si>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</si>
  <si>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</si>
  <si>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</si>
  <si>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</si>
  <si>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</si>
  <si>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</si>
  <si>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</si>
  <si>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</si>
  <si>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</si>
  <si>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</si>
  <si>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</si>
  <si>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</si>
  <si>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</si>
  <si>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</si>
  <si>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</si>
  <si>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</si>
  <si>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</si>
  <si>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</si>
  <si>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</si>
  <si>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</si>
  <si>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</si>
  <si>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</si>
  <si>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</si>
  <si>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</si>
  <si>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</si>
  <si>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</si>
  <si>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</si>
  <si>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</si>
  <si>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</si>
  <si>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</si>
  <si>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</si>
  <si>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</si>
  <si>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</si>
  <si>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</si>
  <si>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</si>
  <si>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</si>
  <si>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</si>
  <si>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</si>
  <si>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</si>
  <si>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</si>
  <si>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</si>
  <si>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</si>
  <si>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</si>
  <si>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</si>
  <si>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</si>
  <si>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</si>
  <si>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</si>
  <si>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</si>
  <si>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</si>
  <si>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</si>
  <si>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</si>
  <si>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</si>
  <si>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</si>
  <si>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</si>
  <si>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</si>
  <si>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</si>
  <si>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</si>
  <si>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</si>
  <si>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</si>
  <si>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</si>
  <si>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</si>
  <si>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</si>
  <si>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</si>
  <si>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</si>
  <si>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</si>
  <si>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</si>
  <si>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</si>
  <si>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</si>
  <si>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</si>
  <si>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</si>
  <si>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</si>
  <si>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</si>
  <si>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</si>
  <si>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</si>
  <si>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</si>
  <si>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</si>
  <si>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</si>
  <si>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</si>
  <si>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</si>
  <si>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</si>
  <si>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</si>
  <si>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</si>
  <si>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</si>
  <si>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</si>
  <si>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</si>
  <si>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</si>
  <si>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</si>
  <si>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</si>
  <si>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</si>
  <si>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</si>
  <si>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</si>
  <si>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</si>
  <si>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</si>
  <si>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</si>
  <si>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</si>
  <si>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</si>
  <si>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</si>
  <si>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</si>
  <si>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</si>
  <si>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</si>
  <si>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</si>
  <si>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</si>
  <si>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</si>
  <si>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</si>
  <si>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</si>
  <si>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</si>
  <si>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</si>
  <si>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</si>
  <si>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</si>
  <si>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</si>
  <si>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</si>
  <si>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</si>
  <si>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</si>
  <si>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</si>
  <si>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</si>
  <si>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</si>
  <si>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</si>
  <si>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</si>
  <si>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</si>
  <si>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</si>
  <si>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</si>
  <si>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</si>
  <si>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</si>
  <si>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</si>
  <si>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</si>
  <si>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</si>
  <si>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</si>
  <si>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</si>
  <si>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</si>
  <si>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</si>
  <si>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</si>
  <si>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</si>
  <si>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</si>
  <si>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</si>
  <si>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</si>
  <si>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</si>
  <si>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</si>
  <si>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</si>
  <si>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</si>
  <si>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</si>
  <si>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</si>
  <si>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</si>
  <si>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</si>
  <si>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</si>
  <si>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</si>
  <si>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</si>
  <si>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</si>
  <si>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</si>
  <si>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</si>
  <si>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</si>
  <si>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</si>
  <si>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</si>
  <si>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</si>
  <si>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</si>
  <si>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</si>
  <si>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</si>
  <si>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</si>
  <si>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</si>
  <si>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</si>
  <si>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</si>
  <si>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</si>
  <si>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</si>
  <si>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</si>
  <si>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</si>
  <si>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</si>
  <si>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</si>
  <si>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</si>
  <si>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</si>
  <si>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</si>
  <si>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</si>
  <si>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</si>
  <si>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</si>
  <si>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</si>
  <si>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</si>
  <si>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</si>
  <si>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</si>
  <si>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</si>
  <si>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</si>
  <si>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</si>
  <si>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</si>
  <si>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</si>
  <si>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</si>
  <si>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</si>
  <si>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</si>
  <si>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</si>
  <si>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</si>
  <si>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</si>
  <si>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</si>
  <si>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</si>
  <si>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</si>
  <si>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</si>
  <si>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</si>
  <si>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</si>
  <si>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</si>
  <si>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</si>
  <si>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</si>
  <si>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</si>
  <si>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</si>
  <si>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</si>
  <si>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</si>
  <si>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</si>
  <si>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</si>
  <si>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</si>
  <si>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</si>
  <si>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</si>
  <si>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</si>
  <si>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TAB10</t>
  </si>
  <si>
    <t>Clients protégés</t>
  </si>
  <si>
    <t>Compensation CREG</t>
  </si>
  <si>
    <t>Clients "fournisseur X"</t>
  </si>
  <si>
    <t xml:space="preserve">Volume en MWh </t>
  </si>
  <si>
    <t>Prix unitaire moyen hors régularisation</t>
  </si>
  <si>
    <t>Nombre de certificats verts</t>
  </si>
  <si>
    <t>ECART BUDGET - REALITE</t>
  </si>
  <si>
    <t>Hors réseau</t>
  </si>
  <si>
    <t>Valeur au 31 décembre N</t>
  </si>
  <si>
    <t>Valeur au 1er janvier N</t>
  </si>
  <si>
    <t>Sous-Total</t>
  </si>
  <si>
    <t>Année concernée</t>
  </si>
  <si>
    <t xml:space="preserve">Charges nettes liées à la promotion des Energies Renouvelables </t>
  </si>
  <si>
    <t>TOTAL des charges nettes contrôlables</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</si>
  <si>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</si>
  <si>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</si>
  <si>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</si>
  <si>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</si>
  <si>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</si>
  <si>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</si>
  <si>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</si>
  <si>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</si>
  <si>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</si>
  <si>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</si>
  <si>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</si>
  <si>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</si>
  <si>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</si>
  <si>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</si>
  <si>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</si>
  <si>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Chiffre d'affaires - Tarif périodique de distribution</t>
  </si>
  <si>
    <t>TAB6.1</t>
  </si>
  <si>
    <t>TAB6.2</t>
  </si>
  <si>
    <t>TAB6.3</t>
  </si>
  <si>
    <t>TAB6.4</t>
  </si>
  <si>
    <t>TAB6.5</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</si>
  <si>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</si>
  <si>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</si>
  <si>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</si>
  <si>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</si>
  <si>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</si>
  <si>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</si>
  <si>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</si>
  <si>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</si>
  <si>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</si>
  <si>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</si>
  <si>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</si>
  <si>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</si>
  <si>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</si>
  <si>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</si>
  <si>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</si>
  <si>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</si>
  <si>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</si>
  <si>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</si>
  <si>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</si>
  <si>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</si>
  <si>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</si>
  <si>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</si>
  <si>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</si>
  <si>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</si>
  <si>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</si>
  <si>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</si>
  <si>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</si>
  <si>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</si>
  <si>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</si>
  <si>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</si>
  <si>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</si>
  <si>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</si>
  <si>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</si>
  <si>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</si>
  <si>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</si>
  <si>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</si>
  <si>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</si>
  <si>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</si>
  <si>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</si>
  <si>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</si>
  <si>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</si>
  <si>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</si>
  <si>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</si>
  <si>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</si>
  <si>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</si>
  <si>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</si>
  <si>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</si>
  <si>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</si>
  <si>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</si>
  <si>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</si>
  <si>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</si>
  <si>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</si>
  <si>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</si>
  <si>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</si>
  <si>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</si>
  <si>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</si>
  <si>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</si>
  <si>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</si>
  <si>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</si>
  <si>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</si>
  <si>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</si>
  <si>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Ecart entre budget et réalité relatif à la marge équitable</t>
  </si>
  <si>
    <t>Chiffre d'affaires - Autres impôts et surcharges</t>
  </si>
  <si>
    <t>Budget (signe négatif)</t>
  </si>
  <si>
    <t>Réalité (signe négatif)</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</si>
  <si>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</si>
  <si>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</si>
  <si>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</si>
  <si>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</si>
  <si>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</si>
  <si>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</si>
  <si>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</si>
  <si>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</si>
  <si>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</si>
  <si>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</si>
  <si>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</si>
  <si>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</si>
  <si>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</si>
  <si>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</si>
  <si>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</si>
  <si>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Evolution bilancielle</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</si>
  <si>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</si>
  <si>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</si>
  <si>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</si>
  <si>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</si>
  <si>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</si>
  <si>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</si>
  <si>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</si>
  <si>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</si>
  <si>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</si>
  <si>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</si>
  <si>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</si>
  <si>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</si>
  <si>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</si>
  <si>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</si>
  <si>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</si>
  <si>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</si>
  <si>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</si>
  <si>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</si>
  <si>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</si>
  <si>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</si>
  <si>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</si>
  <si>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</si>
  <si>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</si>
  <si>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</si>
  <si>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</si>
  <si>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</si>
  <si>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</si>
  <si>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</si>
  <si>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</si>
  <si>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</si>
  <si>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</si>
  <si>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</si>
  <si>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</si>
  <si>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</si>
  <si>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</si>
  <si>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</si>
  <si>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</si>
  <si>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</si>
  <si>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</si>
  <si>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</si>
  <si>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</si>
  <si>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</si>
  <si>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Annexe 21</t>
  </si>
  <si>
    <t>Une note expliquant les évolutions bilantaires significatives ainsi que les principaux faits marquants de l'exercice d'exploitation concerné.</t>
  </si>
  <si>
    <t>Annexe 22</t>
  </si>
  <si>
    <t>Tableau concerné</t>
  </si>
  <si>
    <t>Description</t>
  </si>
  <si>
    <t>Date de dépôt du rapport ex-post</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</si>
  <si>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</si>
  <si>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</si>
  <si>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</si>
  <si>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</si>
  <si>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</si>
  <si>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</si>
  <si>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</si>
  <si>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</si>
  <si>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</si>
  <si>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</si>
  <si>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</si>
  <si>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</si>
  <si>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</si>
  <si>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</si>
  <si>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</si>
  <si>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</si>
  <si>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</si>
  <si>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</si>
  <si>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Tableau détail</t>
  </si>
  <si>
    <t>Solde régulatoire "Transit"</t>
  </si>
  <si>
    <t>Solde régulatoire "Achat électricité pour pertes"</t>
  </si>
  <si>
    <t xml:space="preserve">Charges et produits non-contrôlables </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</si>
  <si>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</si>
  <si>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</si>
  <si>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</si>
  <si>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</si>
  <si>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</si>
  <si>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</si>
  <si>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</si>
  <si>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</si>
  <si>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</si>
  <si>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</si>
  <si>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</si>
  <si>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</si>
  <si>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</si>
  <si>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</si>
  <si>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</si>
  <si>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</si>
  <si>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</si>
  <si>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</si>
  <si>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</si>
  <si>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</si>
  <si>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</si>
  <si>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</si>
  <si>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</si>
  <si>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</si>
  <si>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"Réconciliation FeReSo OSP"</t>
  </si>
  <si>
    <t>Solde régulatoire "Réconciliation FeReSo hors OSP"</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</si>
  <si>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</si>
  <si>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</si>
  <si>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</si>
  <si>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</si>
  <si>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</si>
  <si>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</si>
  <si>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"Achat électricité pour pertes"</t>
  </si>
  <si>
    <t>Bonus/Malus "Achat électricité pour clientèle GRD"</t>
  </si>
  <si>
    <t>Bonus/Malus "Achat certificats vert"</t>
  </si>
  <si>
    <t>Solde régulatoire "Achat certificats vert"</t>
  </si>
  <si>
    <t>Bonus/Malus TOTAL</t>
  </si>
  <si>
    <t>signe négatif = créance ou malus</t>
  </si>
  <si>
    <t>signe positif = dette ou bonus</t>
  </si>
  <si>
    <t>Solde régulatoire non affecté</t>
  </si>
  <si>
    <t>TOTAL des charges nettes contrôlables hors OSP</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</si>
  <si>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</si>
  <si>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</si>
  <si>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</si>
  <si>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</si>
  <si>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</si>
  <si>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</si>
  <si>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</si>
  <si>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</si>
  <si>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</si>
  <si>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produits issus des tarifs périodiques de distribution</t>
  </si>
  <si>
    <t>Rapport tarifaire ex-post - Calcul des écarts entre le budget et la réalité  - Electricité</t>
  </si>
  <si>
    <t>TAB A</t>
  </si>
  <si>
    <t>TAB B</t>
  </si>
  <si>
    <t>Liste des annexes à fournir</t>
  </si>
  <si>
    <t>SOCIETE/INTERCOMMUNALE</t>
  </si>
  <si>
    <t xml:space="preserve">Activités hors GRD </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</si>
  <si>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</si>
  <si>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</si>
  <si>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</si>
  <si>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</si>
  <si>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Tarif pour dépassement forfait d'énergie réactive</t>
  </si>
  <si>
    <t>Chiffre d'affaires - Dépassement forfait d'énergie réactive</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</si>
  <si>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</si>
  <si>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</si>
  <si>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</si>
  <si>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</si>
  <si>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</si>
  <si>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</si>
  <si>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</si>
  <si>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</si>
  <si>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IV = [I+II+III]</t>
  </si>
  <si>
    <t>signe négatif = créance</t>
  </si>
  <si>
    <t>signe positif = dette</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</si>
  <si>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</si>
  <si>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</si>
  <si>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</si>
  <si>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</si>
  <si>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</si>
  <si>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</si>
  <si>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</si>
  <si>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</si>
  <si>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</si>
  <si>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</si>
  <si>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</si>
  <si>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</si>
  <si>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</si>
  <si>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</si>
  <si>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</si>
  <si>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</si>
  <si>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</si>
  <si>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</si>
  <si>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</si>
  <si>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</si>
  <si>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</si>
  <si>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</si>
  <si>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</si>
  <si>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</si>
  <si>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</si>
  <si>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Evolution 2020/2019 (%)</t>
  </si>
  <si>
    <t>Evolution 2021/2020 (%)</t>
  </si>
  <si>
    <t>Evolution 2022/2021 (%)</t>
  </si>
  <si>
    <t>Evolution 2023/2022 (%)</t>
  </si>
  <si>
    <t>Kwh distribués (prélèvement et injection)</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</si>
  <si>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</si>
  <si>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</si>
  <si>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</si>
  <si>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</si>
  <si>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</si>
  <si>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</si>
  <si>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</si>
  <si>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</si>
  <si>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</si>
  <si>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</si>
  <si>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</si>
  <si>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 xml:space="preserve">Evolution des volumes et des puissances </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</si>
  <si>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</si>
  <si>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</si>
  <si>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</si>
  <si>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</si>
  <si>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</si>
  <si>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</si>
  <si>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</si>
  <si>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</si>
  <si>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</si>
  <si>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Proposition d'affectation du solde régulatoire de l'année N et des soldes régulatoires des années précédentes non-affectés</t>
  </si>
  <si>
    <t>Montant déjà affectés dans les tarifs de distribution</t>
  </si>
  <si>
    <t xml:space="preserve">Proposition de montant à affecter </t>
  </si>
  <si>
    <t>Volumes de prélèvement budgétés (issus de la proposition de tarifs 2019-2023 approuvée)</t>
  </si>
  <si>
    <t>TAB 3.1</t>
  </si>
  <si>
    <t>Ratio (%) Montant à affecter/Revenu autorisé</t>
  </si>
  <si>
    <t xml:space="preserve">Total des montants affectés au revenu autorisé </t>
  </si>
  <si>
    <t>Annexe 23</t>
  </si>
  <si>
    <t>Annexe 24</t>
  </si>
  <si>
    <t>Annexe 25</t>
  </si>
  <si>
    <t>ORES</t>
  </si>
  <si>
    <t>ORES (produits en signe négatif)</t>
  </si>
  <si>
    <t>Solde régulatoire 2018</t>
  </si>
  <si>
    <t>TARIFS</t>
  </si>
  <si>
    <t>Rentes facturées par ORES SC</t>
  </si>
  <si>
    <t>Charges/Produit de pension rétrocédés par ORES SC</t>
  </si>
  <si>
    <t>Charges des rentes à payer au personnel Ores (AIE)</t>
  </si>
  <si>
    <t>Solde régulatoire 2019</t>
  </si>
  <si>
    <t>Prix maximum d'achat d'électricité pour les pertes en réseau</t>
  </si>
  <si>
    <t>REALITE 2026</t>
  </si>
  <si>
    <t>REALITE 2027</t>
  </si>
  <si>
    <t>Objectifs</t>
  </si>
  <si>
    <t>SAIDI « propre GRD »</t>
  </si>
  <si>
    <t>SAIFI « propre GRD »</t>
  </si>
  <si>
    <t>SAIDI « totale URD » hors catégories 7.b et 8</t>
  </si>
  <si>
    <t>SAIFI « totale URD » hors catégories 7.b et 8</t>
  </si>
  <si>
    <t>Nombre demandes d’études, d’offres et de raccordement avec dépassement des délais (pourcentage par rapport au nombre de dossier total)</t>
  </si>
  <si>
    <t>Taux de rectification des index relevés/courbes de charge</t>
  </si>
  <si>
    <t>Nombre de plaintes recevables pour les problèmes d’index par gestionnaire de réseau</t>
  </si>
  <si>
    <t>Taux de perte</t>
  </si>
  <si>
    <t>Montant EUR</t>
  </si>
  <si>
    <t>REW</t>
  </si>
  <si>
    <t>Paramètres : objectifs</t>
  </si>
  <si>
    <t>Paramètres : incitants financiers</t>
  </si>
  <si>
    <t>Solde régulatoire "Terme Qualité"</t>
  </si>
  <si>
    <t>REALITE 2028</t>
  </si>
  <si>
    <t>Résultat net réalisé - régul de passé</t>
  </si>
  <si>
    <t>Reprise de provision pour risques et chges détaxées</t>
  </si>
  <si>
    <t>Réduction de valeur détaxées</t>
  </si>
  <si>
    <t>New 2018</t>
  </si>
  <si>
    <t>FP ajustés 01.01.N</t>
  </si>
  <si>
    <t>FP ajustés 01.01.N-5</t>
  </si>
  <si>
    <t>delta</t>
  </si>
  <si>
    <t>moyenne (delta/5)</t>
  </si>
  <si>
    <t>taux intérêts notionnels</t>
  </si>
  <si>
    <t>Exonération Tax Shelter</t>
  </si>
  <si>
    <t>Charges fiscales déductibles sur tax shelter</t>
  </si>
  <si>
    <t>Brutage ISOC sur tax shelter = Charges fiscales déductibles sur tax shelter / (1-taux impôt)</t>
  </si>
  <si>
    <t>Autres</t>
  </si>
  <si>
    <t>Majoration - bonification VA</t>
  </si>
  <si>
    <t>Précompte mobilier</t>
  </si>
  <si>
    <t>Régularisation du passé</t>
  </si>
  <si>
    <t>Brutage ISOC sur majoration</t>
  </si>
  <si>
    <t>CF= [V] x Taux impôt</t>
  </si>
  <si>
    <t>ORES Elec</t>
  </si>
  <si>
    <t>RESA Elec</t>
  </si>
  <si>
    <t>I. Tarif utilisation réseau</t>
  </si>
  <si>
    <t xml:space="preserve">A. Terme capacitaire </t>
  </si>
  <si>
    <t>C. Terme fixe</t>
  </si>
  <si>
    <t>D. Terme proportionnel</t>
  </si>
  <si>
    <t xml:space="preserve">a. Pour les raccordements &gt; 56 kVA avec facturation de pointe </t>
  </si>
  <si>
    <t xml:space="preserve">b. Pour les raccordements BT≤ 56 kVA avec facturation de pointe </t>
  </si>
  <si>
    <t>B. Pour les prosumers  - Puissance nette développable</t>
  </si>
  <si>
    <t>B. Terme fixe</t>
  </si>
  <si>
    <t>Impôts sur les sociétés</t>
  </si>
  <si>
    <t>Autres impôts locaux, provinciaux ou régionaux</t>
  </si>
  <si>
    <t>Synthèse écart par niveau de tension</t>
  </si>
  <si>
    <t>Contrôle :</t>
  </si>
  <si>
    <t>Synthèse écart par "type" de tarif et par niveau de tension</t>
  </si>
  <si>
    <t>Terme fixe</t>
  </si>
  <si>
    <t>Terme capacitaire</t>
  </si>
  <si>
    <t>Terme proportionnel hors ISOC et redevance voirie</t>
  </si>
  <si>
    <t>Prosumer</t>
  </si>
  <si>
    <t>Terme proportionnel ISOC et redevance voirie</t>
  </si>
  <si>
    <t>Représentativié des niveaux de tension dans le solde régulatoire</t>
  </si>
  <si>
    <t>Représentativité</t>
  </si>
  <si>
    <t>Représentativité par "type" de tarif et par niveau de tension</t>
  </si>
  <si>
    <t>Le terme "qualité"</t>
  </si>
  <si>
    <t>Terme "qualité"</t>
  </si>
  <si>
    <t>Hors OSP - Charges et produits émanant de factures de transit émises ou reçues par le GRD</t>
  </si>
  <si>
    <t xml:space="preserve">Hors OSP - Charges émanant de factures d’achat d’électricité émises par un fournisseur commercial pour la couverture des pertes en réseau électrique </t>
  </si>
  <si>
    <t xml:space="preserve">Hors OSP - Charges émanant de factures émises par la société FeReSO dans le cadre du processus de réconciliation </t>
  </si>
  <si>
    <t xml:space="preserve">Hors OSP - Redevance de voirie </t>
  </si>
  <si>
    <t>Hors OSP - Charge fiscale résultant de l'application de l'impôt des sociétés</t>
  </si>
  <si>
    <t>Hors OSP - Autres impôts, taxes, redevances, surcharges, précomptes immobiliers et mobiliers</t>
  </si>
  <si>
    <t>Hors OSP - Cotisations de responsabilisation de l’ONSSAPL</t>
  </si>
  <si>
    <t xml:space="preserve">Hors OSP - Charges de pension non-capitalisées </t>
  </si>
  <si>
    <t>OSP - Charges émanant de factures d’achat d'électricité émises par un fournisseur commercial pour l'alimentation de la clientèle propre du GRD</t>
  </si>
  <si>
    <t>OSP - Charges de distribution supportées par le GRD pour l'alimentation de clientèle propre</t>
  </si>
  <si>
    <t>OSP - Charges de transport supportées par le GRD pour l'alimentation de clientèle propre</t>
  </si>
  <si>
    <t xml:space="preserve">OSP - Produits issus de la facturation de la fourniture d’électricité à la clientèle propre du gestionnaire de réseau de distribution ainsi que le montant de la compensation versée par la CREG </t>
  </si>
  <si>
    <t xml:space="preserve">OSP - Charges d’achat des certificats verts </t>
  </si>
  <si>
    <t xml:space="preserve">OSP - Charges émanant de factures émises par la société FeReSO dans le cadre du processus de réconciliation </t>
  </si>
  <si>
    <t>Investissements de l'année</t>
  </si>
  <si>
    <t>Delta ISOC MBE # intercommunale</t>
  </si>
  <si>
    <t>2024 - 2023</t>
  </si>
  <si>
    <t>2025 - 2024</t>
  </si>
  <si>
    <t>2026 - 2025</t>
  </si>
  <si>
    <t>2027 - 2026</t>
  </si>
  <si>
    <t>2028 - 2027</t>
  </si>
  <si>
    <t>Budget/Réel</t>
  </si>
  <si>
    <t>Charges nette de gestion des placements des compteurs à budget</t>
  </si>
  <si>
    <t>Charge nette de gestion des rechargements des compteurs à budget</t>
  </si>
  <si>
    <t>Charge nette de gestion de la clientèle</t>
  </si>
  <si>
    <t>Charge nette pour les déménagements problématiques (MOZA) et fins de contrat (EOC)</t>
  </si>
  <si>
    <t>Charges nette liées à l'éclairage public</t>
  </si>
  <si>
    <t>REALITE 2024</t>
  </si>
  <si>
    <t>REALITE 2025</t>
  </si>
  <si>
    <t>Montant à affecter aux revenus autorisés des années 2024 à 2028</t>
  </si>
  <si>
    <t>Total des montants affectés aux revenus autorisés 2024 à 2028</t>
  </si>
  <si>
    <t>Revenu autorisé budgété des années 2024 à 2028</t>
  </si>
  <si>
    <t>Récapitulatif des soldes régulatoires et bonus/malus (budget/réel)</t>
  </si>
  <si>
    <t>TAB4.1</t>
  </si>
  <si>
    <t>TAB4.1.1</t>
  </si>
  <si>
    <t>Evolution détaillée des charges nettes contrôlables réelles au cours de la période régulatoire</t>
  </si>
  <si>
    <t>TAB4.2</t>
  </si>
  <si>
    <t>Principales variations coûts non contrôlables Budget N - Réel N</t>
  </si>
  <si>
    <t>Récapitulatif des variations réel N-1 / réel N</t>
  </si>
  <si>
    <t xml:space="preserve">Variations des charges nettes contrôlables réel N-1 / réel N </t>
  </si>
  <si>
    <t xml:space="preserve">Variations des charges nettes non-contrôlables réel N-1 / réel N </t>
  </si>
  <si>
    <t>Vérification :</t>
  </si>
  <si>
    <t>Marge Bénéficiaire Equitable</t>
  </si>
  <si>
    <t>ISOC</t>
  </si>
  <si>
    <t>Charges et produits non-contrôlables Budget 31/12/2023 - Hors OSP</t>
  </si>
  <si>
    <t>Marge Bénéficiaire Equitable Budget 31/12/2023</t>
  </si>
  <si>
    <t>Charges et produits non-contrôlables Budget 31/12/2023 - OSP</t>
  </si>
  <si>
    <t>Marge Bénéficiaire Equitable Réelle 31/12/2024</t>
  </si>
  <si>
    <t>Charges et produits non-contrôlables Réels 31/12/2024 - Hors OSP</t>
  </si>
  <si>
    <t>Charges et produits non-contrôlables Réels 31/12/2024 - OSP</t>
  </si>
  <si>
    <t>Charges nettes contrôlables OSP Rélles 31/12/2023</t>
  </si>
  <si>
    <t>Charges nettes contrôlables hors OSP Réelles 31/12/2023</t>
  </si>
  <si>
    <t>Charges nettes contrôlables hors OSP Réelles 31/12/2024</t>
  </si>
  <si>
    <t>Charges nettes contrôlables OSP Réelles 31/12/2024</t>
  </si>
  <si>
    <t>Charges et produits non-contrôlables Réels 31/12/2023 - Hors OSP</t>
  </si>
  <si>
    <t>Charges et produits non-contrôlables Réels 31/12/2023 - OSP</t>
  </si>
  <si>
    <t>Marge Bénéficiaire Equitable Réelle 31/12/2023</t>
  </si>
  <si>
    <t>TAB4.3</t>
  </si>
  <si>
    <t xml:space="preserve">Variations du chiffre d'affaires réel N-1 / réel N </t>
  </si>
  <si>
    <t>Chiffre d'affaires (signe négatif) réels 31/12/2023</t>
  </si>
  <si>
    <t>Chiffre d'affaires (signe négatif) réels 31/12/2024</t>
  </si>
  <si>
    <t>TAB3.3.1</t>
  </si>
  <si>
    <t>Principales variations du chiffre d'affaires Budget N - Réel N</t>
  </si>
  <si>
    <t>TOTAL Hors ISOC et redevance de voirie</t>
  </si>
  <si>
    <t>Réel / réel</t>
  </si>
  <si>
    <t>Comptes annuels BNB</t>
  </si>
  <si>
    <t>TAB5</t>
  </si>
  <si>
    <t>TAB5.1</t>
  </si>
  <si>
    <t>TAB5.2</t>
  </si>
  <si>
    <t>TAB5.3</t>
  </si>
  <si>
    <t>TAB5.4</t>
  </si>
  <si>
    <t>TAB5.5</t>
  </si>
  <si>
    <t>TAB5.7</t>
  </si>
  <si>
    <t>TAB5.8</t>
  </si>
  <si>
    <t>TAB5.6</t>
  </si>
  <si>
    <t>TAB8</t>
  </si>
  <si>
    <t>TAB10.1</t>
  </si>
  <si>
    <t>TAB10.2</t>
  </si>
  <si>
    <t>TAB10.3</t>
  </si>
  <si>
    <t>TAB10.4</t>
  </si>
  <si>
    <t>Budget/Réel &amp; Réel/Réel</t>
  </si>
  <si>
    <t>Comptes annuels BNB - Réel/Réel</t>
  </si>
  <si>
    <t>Récapitulatif des soldes régulatoires de l'année N</t>
  </si>
  <si>
    <t>Récapitulatif des Bonus/Malus de l'année N</t>
  </si>
  <si>
    <t>Marge équitable applicable sur la RAB hors PV de réévaluation</t>
  </si>
  <si>
    <t>Marge équitable applicable sur la PV de réévaluation</t>
  </si>
  <si>
    <t>Investissements réseau</t>
  </si>
  <si>
    <t>Désinvestissement réseau</t>
  </si>
  <si>
    <t>Investissement hors réseau</t>
  </si>
  <si>
    <t>Désinvestissement hors réseau</t>
  </si>
  <si>
    <t>Intervention utilisateurs</t>
  </si>
  <si>
    <t>Subsides</t>
  </si>
  <si>
    <t>Amortissements &amp; RDV</t>
  </si>
  <si>
    <t>Ecart investissements réseau</t>
  </si>
  <si>
    <t>Ecart désinvestissements réseau</t>
  </si>
  <si>
    <t>Ecart investissement hors réseau</t>
  </si>
  <si>
    <t>Ecart désinvestissement hors réseau</t>
  </si>
  <si>
    <t>Ecart intervention utilisateurs</t>
  </si>
  <si>
    <t>Ecart subsides</t>
  </si>
  <si>
    <t>Ecart amortissements &amp; RDV</t>
  </si>
  <si>
    <t>Base d'actifs régulés réelle au 31/12/N-1</t>
  </si>
  <si>
    <t>Base d'actifs régulés réelle au 31/12/N</t>
  </si>
  <si>
    <t>RAB budgétée 31/12/N</t>
  </si>
  <si>
    <t>RAB réelle 31/12/N</t>
  </si>
  <si>
    <t>Ecart solde 01/01/N</t>
  </si>
  <si>
    <t>BUDGET</t>
  </si>
  <si>
    <t>REALITE</t>
  </si>
  <si>
    <t>DIFFERENCE</t>
  </si>
  <si>
    <t>Investissements hors réseau</t>
  </si>
  <si>
    <t>Interventions clients</t>
  </si>
  <si>
    <t>Désinvestissements réseau</t>
  </si>
  <si>
    <t>Désinvestissements hors réseau</t>
  </si>
  <si>
    <t>Amortissements et RDV</t>
  </si>
  <si>
    <t>BAR hors plus-value au 01/01/N</t>
  </si>
  <si>
    <t>BAR hors plus-value  au 31/12/N</t>
  </si>
  <si>
    <t>BAR hors plus-value MOYENNE</t>
  </si>
  <si>
    <t>Plus-value au 01/01/N</t>
  </si>
  <si>
    <t>Plus-value  au 31/12/N</t>
  </si>
  <si>
    <t>Plus-value MOYENNE</t>
  </si>
  <si>
    <t>Variation de la Base d'Actifs Régulés moyenne budgétée par rapport à la Base d'Actifs Régulés moyenne réelle</t>
  </si>
  <si>
    <t>Variation de la Base d'Actifs Régulés (réelle N-1/réelle N &amp; Budgétée N/Réelle N)</t>
  </si>
  <si>
    <t>Détail des investissements et interventions clients - Réseau</t>
  </si>
  <si>
    <t>Investissements bruts</t>
  </si>
  <si>
    <t>Détail des investissements et interventions clients - Hors Réseau</t>
  </si>
  <si>
    <t>TAB7.1.1</t>
  </si>
  <si>
    <t xml:space="preserve">Variation de la Base d'Actifs Régulés </t>
  </si>
  <si>
    <t>Attendu du GRD</t>
  </si>
  <si>
    <t>A compléter</t>
  </si>
  <si>
    <t>N/A</t>
  </si>
  <si>
    <t>Justifier et expliquer les variations</t>
  </si>
  <si>
    <t>A compléter avec les indicateurs de perfomance réels de l'année</t>
  </si>
  <si>
    <t>Nombre de plaintes recevables par gestionnaire de réseau de distribution</t>
  </si>
  <si>
    <t>Charge fiscale relative à la marge bénéficiaire équitable</t>
  </si>
  <si>
    <t>Gestion des déménagements problématiques (MOZA) et fins de contrat (EOC)</t>
  </si>
  <si>
    <t>Pourcentage de rendement autorisé RAB hors plus-value de réévaluation</t>
  </si>
  <si>
    <t>Pourcentage de rendement autorisé plus-value de réévaluation</t>
  </si>
  <si>
    <t>Réconciliation des coûts opérationnels d'informatique à l'exclusion des charges d'amortissement</t>
  </si>
  <si>
    <t>Charges opérationnelles (hors charges d'amortissements)</t>
  </si>
  <si>
    <t>Libellé libre à détailler</t>
  </si>
  <si>
    <t>Total coûts IT hors projets</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</si>
  <si>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</si>
  <si>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</si>
  <si>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</si>
  <si>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</si>
  <si>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</si>
  <si>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</si>
  <si>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</si>
  <si>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</si>
  <si>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</si>
  <si>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</si>
  <si>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Total coûts projets IT</t>
  </si>
  <si>
    <t>Frais de personnel relatifs à l'IT investis non imputés ci-dessus</t>
  </si>
  <si>
    <t>Ecart observé</t>
  </si>
  <si>
    <t>Réconciliation de l'écart à détailler</t>
  </si>
  <si>
    <t>TAB4.1.1.1</t>
  </si>
  <si>
    <t>Détail des coûts informatiques</t>
  </si>
  <si>
    <t>Détail des charges sociales et salariales</t>
  </si>
  <si>
    <t>TAB4.1.1.2</t>
  </si>
  <si>
    <t>Réalité 2023</t>
  </si>
  <si>
    <t>Réalité 2024</t>
  </si>
  <si>
    <t>Réalité 2025</t>
  </si>
  <si>
    <t>Réalité 2026</t>
  </si>
  <si>
    <t>Réalité 2027</t>
  </si>
  <si>
    <t>Réalité 2028</t>
  </si>
  <si>
    <t>Réconciliation des charges sociales et salariales</t>
  </si>
  <si>
    <t>Charges de pensions et d'obligations similaires (à l'exclusion des charges de pension non capitalisées et des cotisations de responsabilisation ONSS/APL)</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</si>
  <si>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</si>
  <si>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</si>
  <si>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</si>
  <si>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</si>
  <si>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</si>
  <si>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</si>
  <si>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</si>
  <si>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</si>
  <si>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</si>
  <si>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</si>
  <si>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TAB4.1.1.3</t>
  </si>
  <si>
    <t>TAB4.1.1.4</t>
  </si>
  <si>
    <t>TAB4.1.1.5</t>
  </si>
  <si>
    <t>TAB4.1.1.6</t>
  </si>
  <si>
    <t>Détail des coûts "approvisionnements et marchandises"</t>
  </si>
  <si>
    <t>Détail des "autres charges d'exploitation"</t>
  </si>
  <si>
    <t>TAB4.1.1.7</t>
  </si>
  <si>
    <t>Détail de l'activation des coûts (signe négatif)</t>
  </si>
  <si>
    <t>Réconciliation des coûts opérationnels d'approvisionnements et marchandises</t>
  </si>
  <si>
    <t>Montant repris en TAB4.1.1</t>
  </si>
  <si>
    <t>Réconciliation des coûts opérationnels relatifs aux services et biens divers</t>
  </si>
  <si>
    <t>Réconciliation des autres charges d'exploitation</t>
  </si>
  <si>
    <t>Soldes régulatoires des années 2015 à 2030</t>
  </si>
  <si>
    <t>Soldes régulatoires déjà affectés précédemment</t>
  </si>
  <si>
    <t>Bonus restitué</t>
  </si>
  <si>
    <t>Concordance entre la répartition par niveau de tension et le total des montants affectés au revenu autorisé (TAB 3.3) :</t>
  </si>
  <si>
    <t>Soldes régulatoires des années précédentes déjà affectés aux revenus autorisés des années 2024 à 2028</t>
  </si>
  <si>
    <t xml:space="preserve">En cas de bonus : bonus restitué par le GRD </t>
  </si>
  <si>
    <t>Bonus restitué par le GRD</t>
  </si>
  <si>
    <t>Evolution 2024/2021 (%)</t>
  </si>
  <si>
    <t>Evolution 2025/2014 (%)</t>
  </si>
  <si>
    <t>Evolution 2026/2025 (%)</t>
  </si>
  <si>
    <t>Evolution 2027/2026 (%)</t>
  </si>
  <si>
    <t>Evolution 2028/2027 (%)</t>
  </si>
  <si>
    <t>Somme de la moyenne des pointes historiques (kW)</t>
  </si>
  <si>
    <t>Somme de la moyenne des pointes mensuelles (kW)</t>
  </si>
  <si>
    <t>Somme des kW prélevés &gt;10 kW durant la période tarifaire de pointe (kW)</t>
  </si>
  <si>
    <t>Puissance nette développable des installations de production  ≤ 10 kVA (kWe)</t>
  </si>
  <si>
    <t>Heures du matin (kWh)</t>
  </si>
  <si>
    <t>Heures solaires (kWh)</t>
  </si>
  <si>
    <t>Heures du soir (kWh)</t>
  </si>
  <si>
    <t>Heures de nuit (kWh)</t>
  </si>
  <si>
    <t>Signe négatif (transfert du bonus (+) vers solde régulatoire)</t>
  </si>
  <si>
    <t>Total soldes régulatoires non affectés</t>
  </si>
  <si>
    <t>Détail des "services et biens divers" hors coûts informatiques</t>
  </si>
  <si>
    <t>Cette annexe inclut : 
- Les grilles des tarifs périodiques de prélèvement des années 2024 à 2028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les années 2019 à 2023</t>
  </si>
  <si>
    <r>
      <t xml:space="preserve">L'explication et la justification des principales variations constatées entre le </t>
    </r>
    <r>
      <rPr>
        <b/>
        <u/>
        <sz val="8"/>
        <color theme="1"/>
        <rFont val="Trebuchet MS"/>
        <family val="2"/>
      </rPr>
      <t>budget de l'année N et la réalité de l'année N des coûts non contrôlables</t>
    </r>
    <r>
      <rPr>
        <sz val="8"/>
        <color theme="1"/>
        <rFont val="Trebuchet MS"/>
        <family val="2"/>
      </rPr>
      <t>. Les TAB5 et suivants, et TAB6 et suivants, permettent d'ores et déjà aux gestionnaires de réseau de distribution de fournir quelques explications supplémentaires (notamment sur les variations des variables sous-jacentes), auxquelles le gestionnaire de réseau de distribution peut faire référence, mais il fournira des explications complémentaires pour les principales variations (à la hausse et à la biasse)</t>
    </r>
  </si>
  <si>
    <r>
      <t xml:space="preserve">L'explication et la justification des principales variations constatées entre le </t>
    </r>
    <r>
      <rPr>
        <b/>
        <u/>
        <sz val="8"/>
        <color theme="1"/>
        <rFont val="Trebuchet MS"/>
        <family val="2"/>
      </rPr>
      <t>budget de l'année N et la réalité de l'année N des produits issus des tarifs périodiques</t>
    </r>
    <r>
      <rPr>
        <sz val="8"/>
        <color theme="1"/>
        <rFont val="Trebuchet MS"/>
        <family val="2"/>
      </rPr>
      <t>. Les TAB9 et TAB9.1, permettent aux gestionnaires de réseau de distribution de fournir les explications  par niveau de tension, par type de tarif et par rapport aux variations des volumes/puissance, auxquelles le gestionnaire de réseau de distribution peut faire référence. Il ajoutera des explications complémentaires si les explications des TAB9 et TAB9.1 n'expliquent pas suffisamment les principles variations.</t>
    </r>
  </si>
  <si>
    <t>TAB 3.2</t>
  </si>
  <si>
    <t>La justification des clés de répartition utilisées pour répartir le solde régulatoire par niveau de tension</t>
  </si>
  <si>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Les TAB4.1.1.x, permettent d'ores et déjà aux gestionnaires de réseau de distribution de fournir des explications pour certains éléments de coûts contrôlables auxquelles le gestionnaire de réseau de distribution peut faire référence, mais il fournira des explications complémentaires pour les variations non reprises dans les TAB4.1.1.x</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</si>
  <si>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"approvisonnements et marchandises"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</si>
  <si>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aux"services et biens divers" hors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</si>
  <si>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</si>
  <si>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"charges sociales et salariales"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</si>
  <si>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"autres charges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</si>
  <si>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"produits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</si>
  <si>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"coûts activés"</t>
    </r>
  </si>
  <si>
    <t>TAB 4.1.1</t>
  </si>
  <si>
    <t>TAB 5.2</t>
  </si>
  <si>
    <t>TAB 5.3</t>
  </si>
  <si>
    <t>Annexe 26</t>
  </si>
  <si>
    <t>TAB 5.5</t>
  </si>
  <si>
    <t>Annexe 27</t>
  </si>
  <si>
    <t>TAB 5.6</t>
  </si>
  <si>
    <t>Annexe 28</t>
  </si>
  <si>
    <t>TAB 5.7</t>
  </si>
  <si>
    <t>Annexe 29</t>
  </si>
  <si>
    <t>TAB 6.1</t>
  </si>
  <si>
    <t>TAB 7.1</t>
  </si>
  <si>
    <t>Annexe 30</t>
  </si>
  <si>
    <t>Annexe 31</t>
  </si>
  <si>
    <t xml:space="preserve">La comparaison entre le montant de la Base d'Actifs Régulés (RAB) budgétée  et réelle de l'exercice d''exploitation concerné ainsi que la motivation et l'explication des variations entre le budget et la réalité (investissements réseau, hors réseau, désinvestisseemnts, intervention tiers, subsides, charges d'amortissement...)  </t>
  </si>
  <si>
    <t>Annexe 32</t>
  </si>
  <si>
    <t>Annexe 33</t>
  </si>
  <si>
    <t>Annexe 34</t>
  </si>
  <si>
    <t>La description et la justification des provisions reprises au tableau 10</t>
  </si>
  <si>
    <t>TAB 8</t>
  </si>
  <si>
    <t>La réconciliation entre les indicateurs rapportés ex post et ceux renseignés dans les autres rapports transmis à la CWaPE , notamment le rapport qualité. En cas de discordance entre les indicateurs rapportés, le gestionnaire de réseau de distribution transmet également un note expliquant et justifiant ces écarts.</t>
  </si>
  <si>
    <t>1° A compléter
2° Justifier et expliquer les variations</t>
  </si>
  <si>
    <t>1° A compléter partiellement
2° Justifier et expliquer les écarts</t>
  </si>
  <si>
    <t>A compléter partiellement</t>
  </si>
  <si>
    <r>
      <t xml:space="preserve">Le tableau 3.1 présente les principales variations entre les coûts non contrôlables budgétés de l'année N et les coûts non-contrôlables réels de l'année N. Ce tableau se complète  automatiquement sur base des tableaux sous-jacents.
</t>
    </r>
    <r>
      <rPr>
        <sz val="8"/>
        <color rgb="FF0070C0"/>
        <rFont val="Trebuchet MS"/>
        <family val="2"/>
      </rPr>
      <t xml:space="preserve">Le GRD explique et justifie les principales variations constatées sur les coûts non contrôlables. </t>
    </r>
  </si>
  <si>
    <r>
      <t xml:space="preserve">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notamment de la comptabilisation du solde régulatoire de l'année N, de l'écart entre les charges d'intérêt réelles et les charges d'intérêt couvertes par la marge équitable, de l'écart entre l'impôts des sociétés effectivement dû et de la quote-part de la charge fiscale relative à la MBE, des éventuels charges ou produits exclus du revenu autorisé... </t>
    </r>
    <r>
      <rPr>
        <sz val="8"/>
        <color rgb="FF0070C0"/>
        <rFont val="Trebuchet MS"/>
        <family val="2"/>
      </rPr>
      <t>Le GRD complète et justifie ces écarts au tableau 2.</t>
    </r>
  </si>
  <si>
    <r>
      <t xml:space="preserve">Le tableau 3 présente le récapitulatif des écarts entre le budget et la réalité de l'année N ainsi que le montant des soldes régulatoires et des bonus/malus relatifs aux éléments constitutifs du revenu autorisé. 
</t>
    </r>
    <r>
      <rPr>
        <sz val="8"/>
        <color rgb="FF0070C0"/>
        <rFont val="Trebuchet MS"/>
        <family val="2"/>
      </rPr>
      <t xml:space="preserve">Le GRD complète le budget de l'année N des charges nettes contrôlable, la quote-part des soldes régulatoires et le bonus éventuellement restitué. </t>
    </r>
    <r>
      <rPr>
        <sz val="8"/>
        <rFont val="Trebuchet MS"/>
        <family val="2"/>
      </rPr>
      <t xml:space="preserve">
Le reste du tableau se complète automatiquement sur base des tableaux sous-jacents.</t>
    </r>
  </si>
  <si>
    <r>
      <t xml:space="preserve">Le tableau 3.2 présente les principales variations entre les recettes issues des tarifs périodiques budgétées de l'année N et les  recettes issues des tarifs périodiques réelles de l'année N.  Ce tableau se complète  automatiquement sur base des tableaux sous-jacents.
</t>
    </r>
    <r>
      <rPr>
        <sz val="8"/>
        <color rgb="FF0070C0"/>
        <rFont val="Trebuchet MS"/>
        <family val="2"/>
      </rPr>
      <t>Le GRD explique et justifie les principales variations constatées sur les recettes issues des tarifs périodiques (notamment eu égard aux évolutions des points, volumes prélevés et injectés, du nombre d'EAN...).</t>
    </r>
  </si>
  <si>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2024 à 2028</t>
  </si>
  <si>
    <t>Pour les années 2024 à 2028, le GRD répartit le total des montants affectés entre les niveaux de tension. Le GRD renseigne, pour les années 2024 et pour chaque niveau de tension,  le tarif pour les soldes régulatoires , le volume (en kWh) afin de réconcilier les charges et les produits issus du tarif pour les soldes régulatoires.</t>
  </si>
  <si>
    <r>
      <t xml:space="preserve">Le tableau 4 présente le récapitulatif des variation entre la réalité de l'année N-1 et la réalité de l'année N des éléments constitutifs du revenu autorisé. </t>
    </r>
    <r>
      <rPr>
        <sz val="8"/>
        <color rgb="FF0070C0"/>
        <rFont val="Trebuchet MS"/>
        <family val="2"/>
      </rPr>
      <t>Le GRD complète la réalité de l'année N-1</t>
    </r>
    <r>
      <rPr>
        <sz val="8"/>
        <rFont val="Trebuchet MS"/>
        <family val="2"/>
      </rPr>
      <t>. Le reste du tableau se complète automatiquement sur base des tableaux sous-jacents.</t>
    </r>
  </si>
  <si>
    <r>
      <t xml:space="preserve">Le tableau 4.1 représente les variations des charges nettes contrôlables de l'année N-1 avec les charges nettes contrôlables de l'année N. 
Le tableau se complète automatiquement sur base des tableaux sous-jacents </t>
    </r>
    <r>
      <rPr>
        <sz val="8"/>
        <color rgb="FF0070C0"/>
        <rFont val="Trebuchet MS"/>
        <family val="2"/>
      </rPr>
      <t>sauf si le gestionnaire de réseau de distribution souhaite ajouter d'autres catégories de coûts que celles prévues, il doit alors compléter les celulles B22:B26 et B40:B45</t>
    </r>
    <r>
      <rPr>
        <sz val="8"/>
        <rFont val="Trebuchet MS"/>
        <family val="2"/>
      </rPr>
      <t>.</t>
    </r>
  </si>
  <si>
    <t>Justifier et expliquer les variations notamment sur base du détail du TAB4.1.1 &amp; compléter partiellement le cas échéant</t>
  </si>
  <si>
    <r>
      <t xml:space="preserve">Le tableau 4.1.1 représente le détail des variations des charges nettes contrôlables de l'année N-1 avec les charges nettes contrôlables de l'année N. </t>
    </r>
    <r>
      <rPr>
        <sz val="8"/>
        <color rgb="FF0070C0"/>
        <rFont val="Trebuchet MS"/>
        <family val="2"/>
      </rPr>
      <t>Le GRD complète ce tableau et explique les variations que ne font pas l'objet d'onglet (TAB4.1.1.x) détaillé.</t>
    </r>
  </si>
  <si>
    <t>1° A compléter
2° Justifier et expliquer les variations no reprises dans les TAB4.1.1.x</t>
  </si>
  <si>
    <t>Détail des "produits d'exploitation"</t>
  </si>
  <si>
    <t>Montant repris en TAB7.1 en regard des logiciels informatiques</t>
  </si>
  <si>
    <t>oncordance entre le détail descoûts investis et les investissements en logiciels (TAB7.1)</t>
  </si>
  <si>
    <r>
      <t xml:space="preserve">Le tableau 4.1.1 représente le détail des variations des coûts d'approvisionnements et de marchandises réels de l'année N-1 avec les coûts d'approvisionnements et de marchandises réels de l'année N. 
</t>
    </r>
    <r>
      <rPr>
        <sz val="8"/>
        <color rgb="FF0070C0"/>
        <rFont val="Trebuchet MS"/>
        <family val="2"/>
      </rPr>
      <t>Le GRD complète ce tableau et explique les variations.</t>
    </r>
  </si>
  <si>
    <r>
      <t xml:space="preserve">Le tableau 4.1.2 représente le détail des variations des coûts de services et biens divers (hors coût IT) réels de l'année N-1 avec les coûts de services et biens divers (hors coût IT)  réels de l'année N. 
</t>
    </r>
    <r>
      <rPr>
        <sz val="8"/>
        <color rgb="FF0070C0"/>
        <rFont val="Trebuchet MS"/>
        <family val="2"/>
      </rPr>
      <t>Le GRD complète ce tableau et explique les variations.</t>
    </r>
  </si>
  <si>
    <r>
      <t xml:space="preserve">Le tableau 4.1.3 représente le détail des variations des coûts informatiques réels de l'année N-1 avec les coûts informatiques  réels de l'année N. 
</t>
    </r>
    <r>
      <rPr>
        <sz val="8"/>
        <color rgb="FF0070C0"/>
        <rFont val="Trebuchet MS"/>
        <family val="2"/>
      </rPr>
      <t>Le GRD complète ce tableau et explique les variations.</t>
    </r>
  </si>
  <si>
    <r>
      <t xml:space="preserve">Le tableau 4.1.4 représente le détail des variations des charges sociales et salariales réelles de l'année N-1 avec les charges sociales et salariales réelles de l'année N. 
</t>
    </r>
    <r>
      <rPr>
        <sz val="8"/>
        <color rgb="FF0070C0"/>
        <rFont val="Trebuchet MS"/>
        <family val="2"/>
      </rPr>
      <t>Le GRD complète ce tableau et explique les variations.</t>
    </r>
  </si>
  <si>
    <r>
      <t xml:space="preserve">Le tableau 4.1.5 représente le détail des variations des autres charges d'exploitation réelles de l'année N-1 avec les autres charges d'exploitation réelles de l'année N. 
</t>
    </r>
    <r>
      <rPr>
        <sz val="8"/>
        <color rgb="FF0070C0"/>
        <rFont val="Trebuchet MS"/>
        <family val="2"/>
      </rPr>
      <t>Le GRD complète ce tableau et explique les variations.</t>
    </r>
  </si>
  <si>
    <r>
      <t xml:space="preserve">Le tableau 4.1.6 représente le détail des variations des produits d'exploitation réels de l'année N-1 avec les produits d'exploitation réels de l'année N. 
</t>
    </r>
    <r>
      <rPr>
        <sz val="8"/>
        <color rgb="FF0070C0"/>
        <rFont val="Trebuchet MS"/>
        <family val="2"/>
      </rPr>
      <t>Le GRD complète ce tableau et explique les variations.</t>
    </r>
  </si>
  <si>
    <r>
      <t xml:space="preserve">Le tableau 4.1.7 représente le détail des variations coûts activés réels de l'année N-1 avec les coûts activés réels de l'année N. 
</t>
    </r>
    <r>
      <rPr>
        <sz val="8"/>
        <color rgb="FF0070C0"/>
        <rFont val="Trebuchet MS"/>
        <family val="2"/>
      </rPr>
      <t>Le GRD complète ce tableau et explique les variations.</t>
    </r>
  </si>
  <si>
    <r>
      <t xml:space="preserve"> Conformément à l'article 136 de la méthodologie tarifaire 2024-2028,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</si>
  <si>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Le tableau 4.2 représente les variations des charges nettes non-contrôlables réelles de l'année N-1 avec les charges nettes non-contrôlables réelles de l'année N. Le tableau se complète automatiquement sur base des tableaux sous-jacents.</t>
  </si>
  <si>
    <t>Le tableau 4.3 représente les variations du chiffre d'affaires réel de l'année N-1 avec le chiffre d'affaires réel de l'année N. Le tableau se complète automatiquement sur base des tableaux sous-jacents.</t>
  </si>
  <si>
    <t>Ce tableau présente la synthèse des écarts de l'année N relatifs aux charges et produits non-contrôlables hors OSP. Il est alimenté automatiquement sur base des tableaux 5.1 à 5.8. Le montant du solde régulatoire et du bonus/malus relatif à chaque catégorie de charge/produit non-contrôlables hors OSP est déterminé à travers ce tableau.</t>
  </si>
  <si>
    <r>
      <t xml:space="preserve">Ce tableau détermine l'écart relatif aux charges et produits de transit. </t>
    </r>
    <r>
      <rPr>
        <sz val="8"/>
        <color rgb="FF0070C0"/>
        <rFont val="Trebuchet MS"/>
        <family val="2"/>
      </rPr>
      <t>Le GRD renseigne les données réelles et budgétaires de l'année N ainsi que les données réelles des années N-1 à N-4</t>
    </r>
    <r>
      <rPr>
        <sz val="8"/>
        <rFont val="Trebuchet MS"/>
        <family val="2"/>
      </rPr>
      <t xml:space="preserve">.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Remarque : Les coûts de transport liés au transit ne doivent pas être repris dans ce tableau mais doivent être reprises dans le calcul du solde régulatoire de transport. 
Le GRD renseigne les volumes d'énergie prévisionnels de transit entre GRD comme suit: Charges = Energie transitée en provenance d'autres GRD / Produits = Energie transitée à partir du GRD vers d'autres GRD voisins.  </t>
    </r>
  </si>
  <si>
    <r>
      <t>Ce tableau détermine l'écart relatif aux charges émanant de factures d'achat d'électricité, supportées par le GRD, pour la couverture des pertes en réseau.</t>
    </r>
    <r>
      <rPr>
        <sz val="8"/>
        <color rgb="FF0070C0"/>
        <rFont val="Trebuchet MS"/>
        <family val="2"/>
      </rPr>
      <t xml:space="preserve"> Le GRD renseigne les charges réelles, budgétées et les volumes des pertes de l'année N ainsi que les charges réelles et les volumes des pertes des années N-1 à N-4. </t>
    </r>
    <r>
      <rPr>
        <sz val="8"/>
        <rFont val="Trebuchet MS"/>
        <family val="2"/>
      </rPr>
      <t>Le prix d'achat moyen est calculé sur base de la charge et du volume annuel. En fonction du niveau du prix d'achat réel, le montant du solde régulatoire et du bonus/malus sont déterminés conformément à l'article 120 de la méthodologie tarifaire.</t>
    </r>
  </si>
  <si>
    <r>
      <t xml:space="preserve">Ce tableau détermine l'écart relatif aux charges émanant de factures émises par la société FeReSO dans le cadre du processus de réconciliation. </t>
    </r>
    <r>
      <rPr>
        <sz val="8"/>
        <color rgb="FF0070C0"/>
        <rFont val="Trebuchet MS"/>
        <family val="2"/>
      </rPr>
      <t>Le GRD renseigne les charges réelles, budgétaires et les volumes de réconciliation de l'année N ainsi que les charges réelles et les volumes de réconciliation des années N-1 à N-4.</t>
    </r>
  </si>
  <si>
    <r>
      <t xml:space="preserve">Ce tableau détermine l'écart relatif à la redevance de voirie. </t>
    </r>
    <r>
      <rPr>
        <sz val="8"/>
        <color rgb="FF0070C0"/>
        <rFont val="Trebuchet MS"/>
        <family val="2"/>
      </rPr>
      <t>Le GRD renseigne les charges réelles et budgétaires de l'année N ainsi que les charges réelles des années N-1 à N-4</t>
    </r>
    <r>
      <rPr>
        <sz val="8"/>
        <rFont val="Trebuchet MS"/>
        <family val="2"/>
      </rPr>
      <t>.</t>
    </r>
  </si>
  <si>
    <r>
      <t xml:space="preserve">Ce tableau détermine l'écart relatif à la charge fiscale résultant de l'application de l'impôt des sociétés sur le résultat du GRD.  </t>
    </r>
    <r>
      <rPr>
        <sz val="8"/>
        <color rgb="FF0070C0"/>
        <rFont val="Trebuchet MS"/>
        <family val="2"/>
      </rPr>
      <t>Le GRD renseigne le montant du résultat net, des dépenses non admises, du calcul des intérêts notionnels déductibles pour les années N à N-4. Il renseigne également les données budgétaires de l'année N</t>
    </r>
    <r>
      <rPr>
        <sz val="8"/>
        <rFont val="Trebuchet MS"/>
        <family val="2"/>
      </rPr>
      <t>. La charge fiscale strictement applicable à la marge bénéficiaire équitable, plafonnée au montant de la charge fiscale effectivement due par le GRD est calculée automatiquement.</t>
    </r>
  </si>
  <si>
    <r>
      <t xml:space="preserve">Ce tableau détermine l'écart relatif aux autres impôts. </t>
    </r>
    <r>
      <rPr>
        <sz val="8"/>
        <color rgb="FF0070C0"/>
        <rFont val="Trebuchet MS"/>
        <family val="2"/>
      </rPr>
      <t>Le GRD renseigne les charges réelles et budgétaires de l'année N ainsi que les charges réelles des années N-1 à N-4.</t>
    </r>
  </si>
  <si>
    <r>
      <t xml:space="preserve">Ce tableau détermine l'écart relatif aux cotisations de responsabilisation de l'ONSSAPL. </t>
    </r>
    <r>
      <rPr>
        <sz val="8"/>
        <color rgb="FF0070C0"/>
        <rFont val="Trebuchet MS"/>
        <family val="2"/>
      </rPr>
      <t xml:space="preserve">Le GRD renseigne le nombre d'agents statutaires, la masse salariale, les charges de pension et le coefficient de responsabilisation réels et budgétaires de l'année N ainsi que les ceux réels des années N-1 à N-4. Le GRD ventile le montant de la cotisation de responsabilisation entre ses différents secteurs d'activité (électricité, gaz et autres non régulés). </t>
    </r>
  </si>
  <si>
    <r>
      <t>Ce tableau détermine l'écart relatif aux charges de pension non-capitalisées.</t>
    </r>
    <r>
      <rPr>
        <sz val="8"/>
        <color rgb="FF0070C0"/>
        <rFont val="Trebuchet MS"/>
        <family val="2"/>
      </rPr>
      <t xml:space="preserve"> Le GRD renseigne les charges de pension non-capitalisées en distinguant les charges d'amortissement et les rentes des années N à N-4. Les charges d'amortissement doivent correspondre aux charges reprises dans le tableau d'amortissement des charges de pension. </t>
    </r>
  </si>
  <si>
    <t>Le GRD renseigne le détail des comptes de classe 40/41 des l'année 2024 à l'année N</t>
  </si>
  <si>
    <t>Le GRD renseigne le détail des comptes de classe 490/1 de l'année 2024 à l'année N.</t>
  </si>
  <si>
    <t>Le GRD rennigne le détail des capitaux propres (comptes de classe 10/15) de l'année 2024 à l'année N.</t>
  </si>
  <si>
    <t>Le GRD renseigne le détail des comptes de classe 16 de l'année 2024 à l'année N</t>
  </si>
  <si>
    <r>
      <rPr>
        <sz val="8"/>
        <color rgb="FF0070C0"/>
        <rFont val="Trebuchet MS"/>
        <family val="2"/>
      </rPr>
      <t>Le GRD renseigne les données bilantaires réelles des années N-4 à N en distinguant les activités du GRD, les activités hors GRD, les activités non-régulées et régulées du GRD</t>
    </r>
    <r>
      <rPr>
        <sz val="8"/>
        <rFont val="Trebuchet MS"/>
        <family val="2"/>
      </rPr>
      <t>. Les chiffres repris au niveau de la société/intercommunale doivent correspondre aux comptes annuels publiés à la Banque Nationale de Belgique.</t>
    </r>
  </si>
  <si>
    <r>
      <t xml:space="preserve">Ce tableau présente les volumes d'électricité prélevés et injectés ainsi que les puissances des installations des clients raccordés au réseau de distribution pour le budget N et la réalité des années N-4 à N.
</t>
    </r>
    <r>
      <rPr>
        <sz val="8"/>
        <color rgb="FF0070C0"/>
        <rFont val="Trebuchet MS"/>
        <family val="2"/>
      </rPr>
      <t xml:space="preserve">Le GRD renseigne : </t>
    </r>
    <r>
      <rPr>
        <sz val="8"/>
        <rFont val="Trebuchet MS"/>
        <family val="2"/>
      </rPr>
      <t xml:space="preserve">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 les données relatives aux quantités d'énergie réactive
</t>
    </r>
  </si>
  <si>
    <r>
      <t xml:space="preserve">Ce tableau détermine l'écart relatif aux produits issus des tarifs périodiques de distribution. </t>
    </r>
    <r>
      <rPr>
        <sz val="8"/>
        <color rgb="FF0070C0"/>
        <rFont val="Trebuchet MS"/>
        <family val="2"/>
      </rPr>
      <t>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r>
  </si>
  <si>
    <r>
      <t xml:space="preserve">Ce tableau reprend les objectifs à atteindre par rapport aux indices de qualités, ainsi que le montant forfaitaire de la maoration/minoration du revenu autorisé par indicateur et par GRD. Ce tableau se complète partiellement lorsque le GRD complète la cellule C11 du TAB00. </t>
    </r>
    <r>
      <rPr>
        <sz val="8"/>
        <color rgb="FF0070C0"/>
        <rFont val="Trebuchet MS"/>
        <family val="2"/>
      </rPr>
      <t>Le GRD doit alors compléter les objectifs réalisés pour l'année N (à l'exception du nombre de plaintes)</t>
    </r>
  </si>
  <si>
    <t>Ce tableau présente la synthèse des écarts de l'année N relatifs aux charges et produits non-contrôlables OSP. Il est alimenté automatiquement sur base des tableaux 6.1 à 6.5. Le montant du solde régulatoire et du bonus/malus relatif à chaque catégorie de charge/produit non-contrôlables  OSP est déterminé à travers ce tableau.</t>
  </si>
  <si>
    <r>
      <t xml:space="preserve">Ce tableau détermine l'écart relatif aux charges émanant de factures d'achat d'électricité pour l'alimentation de la clientèle du GRD. </t>
    </r>
    <r>
      <rPr>
        <sz val="8"/>
        <color rgb="FF0070C0"/>
        <rFont val="Trebuchet MS"/>
        <family val="2"/>
      </rPr>
      <t xml:space="preserve">Le GRD renseigne les charges réelles, budgétées et les volumes achetés au cours de l'année N ainsi que les charges réelles et les volumes achetés au cours des années N-1 à N-4 en distinguant les clients protégés et les clients non-protégés. </t>
    </r>
    <r>
      <rPr>
        <sz val="8"/>
        <rFont val="Trebuchet MS"/>
        <family val="2"/>
      </rPr>
      <t>Le prix d'achat moyen est calculé sur base de la charge et du volume annuel. En fonction du niveau du prix d'achat réel, le montant du solde régulatoire et du bonus/malus sont déterminés conformément à l'article 121 de la méthodologie tarifaire.</t>
    </r>
  </si>
  <si>
    <r>
      <t xml:space="preserve">Ce tableau détermine l'écart relatif aux charges de distribution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t>
    </r>
    <r>
      <rPr>
        <sz val="8"/>
        <rFont val="Trebuchet MS"/>
        <family val="2"/>
      </rPr>
      <t>s.</t>
    </r>
  </si>
  <si>
    <r>
      <t xml:space="preserve">Ce tableau détermine l'écart relatif aux charges de transport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non-protégés.</t>
    </r>
  </si>
  <si>
    <r>
      <t xml:space="preserve">Ce tableau détermine l'écart relatif aux produits issus de la facturation de la fourniture d'électricité aux clients protégés et non-protégés. </t>
    </r>
    <r>
      <rPr>
        <sz val="8"/>
        <color rgb="FF0070C0"/>
        <rFont val="Trebuchet MS"/>
        <family val="2"/>
      </rPr>
      <t>Le GRD renseigne les produits réels et budgétés de l'année N ainsi que les produits réels des années N-1 à N-4 en distinguant les clients protégés et les clients non-protégés. Le GRD renseigne également le montant perçu de la CREG au titre de compensation.</t>
    </r>
  </si>
  <si>
    <r>
      <t xml:space="preserve">Ce tableau détermine l'écart relatif aux charges d'achat des certificats verts. </t>
    </r>
    <r>
      <rPr>
        <sz val="8"/>
        <color rgb="FF0070C0"/>
        <rFont val="Trebuchet MS"/>
        <family val="2"/>
      </rPr>
      <t>Le GRD renseigne les charges réelles, budgétées et le nombre de CV acheté au cours de l'année N ainsi que les charges réelles et le nombre de CV acheté au cours des années N-1 à N-4.</t>
    </r>
    <r>
      <rPr>
        <sz val="8"/>
        <rFont val="Trebuchet MS"/>
        <family val="2"/>
      </rPr>
      <t xml:space="preserve"> Le prix d'achat moyen est calculé sur base de la charge et du nombre de CV annuel. En fonction du niveau du prix d'achat réel, le montant du solde régulatoire et du bonus/malus sont déterminés conformément à l'article123 de la méthodologie tarifaire.</t>
    </r>
  </si>
  <si>
    <r>
      <t xml:space="preserve">Ce tableau détermine l'écart relatif à la marge équitable. </t>
    </r>
    <r>
      <rPr>
        <sz val="8"/>
        <color rgb="FF0070C0"/>
        <rFont val="Trebuchet MS"/>
        <family val="2"/>
      </rPr>
      <t>Pour l'année N, le GRD renseigne le montant de la marge équitable budgétée en distinguant la marge équitable hors plus-value de réévaluation et la marge éqitable relative à la plus-value de réévaluation</t>
    </r>
    <r>
      <rPr>
        <sz val="8"/>
        <rFont val="Trebuchet MS"/>
        <family val="2"/>
      </rPr>
      <t xml:space="preserve">. La marge équitable réelle totale de l'année N se calcule automatiquement sur base de la valeur de la base d'actifs régulés et du pourcentage de rendement autorisé repris au TAB00. </t>
    </r>
    <r>
      <rPr>
        <sz val="8"/>
        <color rgb="FF0070C0"/>
        <rFont val="Trebuchet MS"/>
        <family val="2"/>
      </rPr>
      <t>Le GRD renseigne les valeurs des années N-1 à N-4 dans le tableau d'évolution des actifs régulés. Pour l'année N, les valeurs proviennent automatiquement du tableau 7.1.</t>
    </r>
  </si>
  <si>
    <r>
      <t xml:space="preserve">Ce tableau compare la base d'actifs régulés budgétée et réelle de l'année N. </t>
    </r>
    <r>
      <rPr>
        <sz val="8"/>
        <color rgb="FF0070C0"/>
        <rFont val="Trebuchet MS"/>
        <family val="2"/>
      </rPr>
      <t>Le GRD renseigne, pour chaque catégorie d'actif régulé, le montant des investissements, des désinvestissements, des interventions tiers, des subsides, des amortissements réels et prévisionnels de l'année N</t>
    </r>
    <r>
      <rPr>
        <sz val="8"/>
        <rFont val="Trebuchet MS"/>
        <family val="2"/>
      </rPr>
      <t xml:space="preserve">. Le GRD renseigne également le montant de la plus-value iRAB, de la plus-value historique et leur amortissement. </t>
    </r>
  </si>
  <si>
    <r>
      <t xml:space="preserve">Ce tableau présente la synthèse de :
- la variation de la Base d'Actifs Régulés moyenne budgétée par rapport à la Base d'Actifs Régulés moyenne réelle
- la variation de la Base d'Actifs Régulés (réelle N-1/réelle N &amp; Budgétée N/Réelle N). 
- détail des investissements et interventions clients - Réseau
- détail des investissements et interventions clients - Hors Réseau
Ce tableau se remplit autoamtiquement. </t>
    </r>
    <r>
      <rPr>
        <sz val="8"/>
        <color rgb="FF0070C0"/>
        <rFont val="Trebuchet MS"/>
        <family val="2"/>
      </rPr>
      <t>Le GRD explique les principales variations (cf annexe 31).</t>
    </r>
  </si>
  <si>
    <t>Réconciliation des coûts activés (signe négaitf)</t>
  </si>
  <si>
    <t>Réconciliation des produits d'exploitation</t>
  </si>
  <si>
    <t>Autres (signe négatif)</t>
  </si>
  <si>
    <t>T-MT (signe négatif)</t>
  </si>
  <si>
    <t>MT (signe négatif)</t>
  </si>
  <si>
    <t>T-BT (signe négatif)</t>
  </si>
  <si>
    <t>BT (signe négatif)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</si>
</sst>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0000000"/>
    <numFmt numFmtId="166" formatCode="0.0000%"/>
    <numFmt numFmtId="167" formatCode="0.000%"/>
    <numFmt numFmtId="168" formatCode="[$-F400]h:mm:ss\ AM/PM"/>
    <numFmt numFmtId="169" formatCode="_-* #,##0\ [$€-80C]_-;\-* #,##0\ [$€-80C]_-;_-* &quot;-&quot;??\ [$€-80C]_-;_-@_-"/>
    <numFmt numFmtId="170" formatCode="#,##0.0"/>
  </numFmts>
  <fonts count="53"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i/>
      <sz val="8"/>
      <color rgb="FFFF0000"/>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b/>
      <u/>
      <sz val="8"/>
      <color theme="1"/>
      <name val="Trebuchet MS"/>
      <family val="2"/>
    </font>
    <font>
      <sz val="10"/>
      <color indexed="8"/>
      <name val="Arial"/>
      <family val="2"/>
    </font>
    <font>
      <sz val="8"/>
      <color indexed="8"/>
      <name val="Arial"/>
      <family val="2"/>
    </font>
    <font>
      <sz val="16"/>
      <name val="Trebuchet MS"/>
      <family val="2"/>
    </font>
    <font>
      <sz val="11"/>
      <name val="Calibri"/>
      <family val="2"/>
      <scheme val="minor"/>
    </font>
    <font>
      <sz val="8"/>
      <color rgb="FFFFFFFF"/>
      <name val="Trebuchet MS"/>
      <family val="2"/>
    </font>
    <font>
      <sz val="12"/>
      <color theme="0"/>
      <name val="Calibri"/>
      <family val="2"/>
      <scheme val="minor"/>
    </font>
    <font>
      <b/>
      <sz val="10"/>
      <name val="Arial"/>
      <family val="2"/>
    </font>
  </fonts>
  <fills count="24">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indexed="9"/>
        <bgColor indexed="64"/>
      </patternFill>
    </fill>
    <fill>
      <patternFill patternType="solid">
        <fgColor rgb="FF126F7D"/>
        <bgColor rgb="FFFFFFFF"/>
      </patternFill>
    </fill>
    <fill>
      <patternFill patternType="solid">
        <fgColor rgb="FF076F7E"/>
        <bgColor indexed="64"/>
      </patternFill>
    </fill>
    <fill>
      <patternFill patternType="solid">
        <fgColor rgb="FF126F7D"/>
        <bgColor indexed="64"/>
      </patternFill>
    </fill>
    <fill>
      <patternFill patternType="solid">
        <fgColor rgb="FFBEEFF5"/>
        <bgColor rgb="FFFFFFFF"/>
      </patternFill>
    </fill>
    <fill>
      <patternFill patternType="lightDown">
        <bgColor theme="0"/>
      </patternFill>
    </fill>
  </fills>
  <borders count="83">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ashDot">
        <color theme="5"/>
      </left>
      <right/>
      <top/>
      <bottom/>
      <diagonal/>
    </border>
    <border>
      <left style="dashDot">
        <color theme="5"/>
      </left>
      <right style="dashDot">
        <color theme="5"/>
      </right>
      <top/>
      <bottom/>
      <diagonal/>
    </border>
    <border>
      <left style="thin">
        <color rgb="FFFFFFFF"/>
      </left>
      <right style="thin">
        <color rgb="FFFFFFFF"/>
      </right>
      <top/>
      <bottom/>
      <diagonal/>
    </border>
    <border>
      <left/>
      <right/>
      <top style="thin">
        <color rgb="FFFFFFFF"/>
      </top>
      <bottom style="thin">
        <color rgb="FFFFFFFF"/>
      </bottom>
      <diagonal/>
    </border>
    <border>
      <left style="thin">
        <color indexed="64"/>
      </left>
      <right style="thin">
        <color indexed="64"/>
      </right>
      <top style="thin">
        <color indexed="64"/>
      </top>
      <bottom/>
      <diagonal/>
    </border>
    <border>
      <left style="thin">
        <color rgb="FFFFFFFF"/>
      </left>
      <right style="thin">
        <color rgb="FFFFFFFF"/>
      </right>
      <top style="thin">
        <color rgb="FFFFFFFF"/>
      </top>
      <bottom style="thin">
        <color rgb="FFFFFFFF"/>
      </bottom>
      <diagonal/>
    </border>
    <border>
      <left/>
      <right style="dashDot">
        <color rgb="FF076F7E"/>
      </right>
      <top style="dashDot">
        <color rgb="FF076F7E"/>
      </top>
      <bottom style="dashDot">
        <color rgb="FF076F7E"/>
      </bottom>
      <diagonal/>
    </border>
    <border>
      <left style="medium">
        <color theme="5"/>
      </left>
      <right style="thin">
        <color theme="0"/>
      </right>
      <top style="thin">
        <color theme="0"/>
      </top>
      <bottom style="thin">
        <color theme="0"/>
      </bottom>
      <diagonal/>
    </border>
    <border>
      <left/>
      <right style="dashDot">
        <color theme="5"/>
      </right>
      <top style="dashDot">
        <color theme="5"/>
      </top>
      <bottom style="dashDot">
        <color theme="5"/>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s>
  <cellStyleXfs count="42">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164"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0" fontId="46" fillId="0" borderId="0">
      <alignment vertical="top"/>
    </xf>
  </cellStyleXfs>
  <cellXfs count="732">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ont="1" applyFill="1" applyBorder="1" applyAlignment="1" applyProtection="1">
      <alignment vertical="center" wrapText="1"/>
      <protection hidden="1"/>
    </xf>
    <xf numFmtId="3" fontId="8" fillId="9" borderId="9" xfId="5" applyNumberFormat="1" applyFont="1" applyFill="1" applyBorder="1" applyAlignment="1" applyProtection="1">
      <alignment vertical="center" wrapText="1"/>
      <protection hidden="1"/>
    </xf>
    <xf numFmtId="0" fontId="8" fillId="9" borderId="0" xfId="5" applyFont="1" applyFill="1" applyBorder="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ont="1"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ont="1" applyFill="1" applyBorder="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on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on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on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ont="1"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4" fontId="8" fillId="9" borderId="0" xfId="0" applyNumberFormat="1" applyFont="1" applyFill="1" applyAlignment="1">
      <alignment horizontal="center" vertical="center"/>
    </xf>
    <xf numFmtId="3" fontId="7"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165" fontId="8" fillId="9" borderId="0" xfId="5" applyNumberFormat="1" applyFont="1" applyFill="1" applyBorder="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on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on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on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ont="1" applyFill="1" applyAlignment="1">
      <alignment vertical="center"/>
    </xf>
    <xf numFmtId="0" fontId="0" fillId="9" borderId="1" xfId="0" applyFont="1" applyFill="1" applyBorder="1" applyAlignment="1" applyProtection="1">
      <alignment horizontal="left" vertical="center" wrapText="1"/>
      <protection hidden="1"/>
    </xf>
    <xf numFmtId="0" fontId="0" fillId="9" borderId="13" xfId="0" applyFont="1" applyFill="1" applyBorder="1" applyAlignment="1" applyProtection="1">
      <alignment horizontal="right" vertical="center" wrapText="1"/>
      <protection hidden="1"/>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9" fillId="9" borderId="0" xfId="13" applyFont="1" applyFill="1" applyBorder="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Border="1" applyAlignment="1">
      <alignment horizontal="center" vertical="center"/>
    </xf>
    <xf numFmtId="0" fontId="27" fillId="9" borderId="0" xfId="28" applyFont="1" applyFill="1" applyAlignment="1">
      <alignment vertical="center"/>
    </xf>
    <xf numFmtId="0" fontId="27" fillId="9" borderId="0" xfId="28" applyFont="1" applyFill="1" applyBorder="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pplyProtection="1">
      <alignment horizontal="center" vertical="center" wrapText="1"/>
    </xf>
    <xf numFmtId="0" fontId="20" fillId="9" borderId="43" xfId="0" applyFont="1" applyFill="1" applyBorder="1" applyAlignment="1" applyProtection="1">
      <alignment horizontal="left" vertical="center" wrapText="1"/>
    </xf>
    <xf numFmtId="0" fontId="20" fillId="9" borderId="43" xfId="0" applyFont="1" applyFill="1" applyBorder="1" applyAlignment="1" applyProtection="1">
      <alignment vertical="center" wrapText="1"/>
    </xf>
    <xf numFmtId="4" fontId="7" fillId="4" borderId="14" xfId="7" applyNumberFormat="1" applyBorder="1" applyAlignment="1" applyProtection="1">
      <alignment vertical="center" wrapText="1"/>
    </xf>
    <xf numFmtId="0" fontId="0" fillId="9" borderId="43" xfId="0" applyFill="1" applyBorder="1" applyAlignment="1" applyProtection="1">
      <alignment vertical="center"/>
    </xf>
    <xf numFmtId="0" fontId="0" fillId="9" borderId="43" xfId="0" applyFill="1" applyBorder="1" applyAlignment="1" applyProtection="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 xfId="26" applyFont="1" applyBorder="1" applyAlignment="1" applyProtection="1">
      <alignment vertical="center" wrapText="1"/>
      <protection locked="0"/>
    </xf>
    <xf numFmtId="3" fontId="8" fillId="9" borderId="56" xfId="5" applyNumberFormat="1" applyFont="1" applyFill="1" applyBorder="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55" xfId="5" applyNumberFormat="1" applyFont="1" applyFill="1" applyBorder="1" applyAlignment="1" applyProtection="1">
      <alignment vertical="center" wrapText="1"/>
      <protection hidden="1"/>
    </xf>
    <xf numFmtId="3" fontId="0" fillId="9" borderId="0" xfId="5" applyNumberFormat="1" applyFont="1" applyFill="1" applyBorder="1" applyAlignment="1" applyProtection="1">
      <alignment vertical="center" wrapText="1"/>
      <protection hidden="1"/>
    </xf>
    <xf numFmtId="3" fontId="0" fillId="9" borderId="53" xfId="5" applyNumberFormat="1" applyFont="1" applyFill="1" applyBorder="1" applyAlignment="1" applyProtection="1">
      <alignment vertical="center"/>
      <protection hidden="1"/>
    </xf>
    <xf numFmtId="0" fontId="8" fillId="9" borderId="0" xfId="5" applyFont="1" applyFill="1" applyAlignment="1" applyProtection="1">
      <alignment vertical="center"/>
      <protection hidden="1"/>
    </xf>
    <xf numFmtId="3" fontId="8" fillId="9" borderId="0" xfId="5" applyNumberFormat="1" applyFont="1" applyFill="1" applyBorder="1" applyAlignment="1" applyProtection="1">
      <alignment vertical="center" wrapText="1"/>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Font="1" applyBorder="1" applyAlignment="1" applyProtection="1">
      <alignment vertical="center" wrapText="1"/>
      <protection locked="0"/>
    </xf>
    <xf numFmtId="3" fontId="8" fillId="9" borderId="5" xfId="26" applyNumberFormat="1" applyFont="1" applyBorder="1" applyAlignment="1" applyProtection="1">
      <alignment vertical="center" wrapText="1"/>
      <protection locked="0"/>
    </xf>
    <xf numFmtId="3" fontId="0" fillId="9" borderId="0" xfId="0" applyNumberFormat="1" applyFill="1" applyAlignment="1">
      <alignment vertical="center"/>
    </xf>
    <xf numFmtId="0" fontId="0" fillId="9" borderId="0" xfId="0" applyFill="1" applyAlignment="1">
      <alignment vertical="center"/>
    </xf>
    <xf numFmtId="0" fontId="7" fillId="9" borderId="0" xfId="0" applyFont="1" applyFill="1" applyAlignment="1">
      <alignment vertical="center"/>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8" fillId="9" borderId="0" xfId="5" applyFill="1" applyAlignment="1" applyProtection="1">
      <alignment vertical="center"/>
      <protection hidden="1"/>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NumberFormat="1" applyAlignment="1">
      <alignment vertical="center"/>
      <protection locked="0"/>
    </xf>
    <xf numFmtId="3" fontId="8" fillId="9" borderId="0" xfId="5" applyNumberFormat="1" applyFont="1" applyFill="1" applyAlignment="1" applyProtection="1">
      <alignment horizontal="right" vertical="center" wrapText="1"/>
      <protection hidden="1"/>
    </xf>
    <xf numFmtId="0" fontId="8" fillId="9" borderId="0" xfId="5" applyFont="1" applyFill="1" applyAlignment="1" applyProtection="1">
      <alignment horizontal="left" vertical="center"/>
      <protection hidden="1"/>
    </xf>
    <xf numFmtId="0" fontId="8" fillId="9" borderId="0" xfId="5" applyFont="1" applyFill="1" applyAlignment="1" applyProtection="1">
      <alignment vertical="center" wrapText="1"/>
      <protection hidden="1"/>
    </xf>
    <xf numFmtId="3" fontId="7" fillId="8" borderId="14" xfId="5" applyNumberFormat="1" applyFont="1" applyFill="1" applyBorder="1" applyAlignment="1" applyProtection="1">
      <alignment horizontal="righ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9" fillId="9" borderId="0" xfId="13" applyFont="1" applyFill="1" applyBorder="1" applyAlignment="1">
      <alignment vertical="center"/>
    </xf>
    <xf numFmtId="0" fontId="0" fillId="9" borderId="14" xfId="13" applyFont="1" applyFill="1" applyBorder="1" applyAlignment="1">
      <alignment horizontal="left" vertical="center"/>
    </xf>
    <xf numFmtId="3" fontId="20" fillId="9" borderId="5" xfId="16" applyNumberFormat="1" applyFont="1" applyBorder="1" applyAlignment="1">
      <alignment vertical="center"/>
      <protection locked="0"/>
    </xf>
    <xf numFmtId="0" fontId="0" fillId="9" borderId="14" xfId="0" applyFont="1"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ont="1"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3" fontId="8" fillId="11" borderId="13" xfId="19" applyNumberFormat="1" applyFont="1" applyBorder="1" applyAlignment="1">
      <alignment horizontal="right" vertical="center"/>
      <protection hidden="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0" fillId="9" borderId="0" xfId="0" applyFill="1" applyAlignment="1" applyProtection="1">
      <alignment vertical="center" wrapText="1"/>
      <protection hidden="1"/>
    </xf>
    <xf numFmtId="0" fontId="0" fillId="9" borderId="1" xfId="0" applyFill="1" applyBorder="1" applyAlignment="1" applyProtection="1">
      <alignment vertical="center" wrapText="1"/>
      <protection hidden="1"/>
    </xf>
    <xf numFmtId="0" fontId="0" fillId="9" borderId="0" xfId="0" applyFill="1" applyBorder="1" applyAlignment="1" applyProtection="1">
      <alignment vertical="center" wrapText="1"/>
      <protection hidden="1"/>
    </xf>
    <xf numFmtId="0" fontId="0" fillId="9" borderId="0"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0" fillId="9" borderId="1" xfId="0" applyFill="1" applyBorder="1" applyAlignment="1" applyProtection="1">
      <alignment horizontal="left" vertical="center" wrapText="1"/>
      <protection hidden="1"/>
    </xf>
    <xf numFmtId="0" fontId="8" fillId="9" borderId="5" xfId="12" applyFont="1"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5" applyNumberFormat="1" applyFont="1" applyFill="1" applyAlignment="1" applyProtection="1">
      <alignment horizontal="right" vertical="center"/>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0" fontId="0" fillId="9" borderId="0" xfId="0" applyFill="1" applyBorder="1" applyAlignment="1">
      <alignment vertical="center"/>
    </xf>
    <xf numFmtId="3" fontId="8" fillId="9" borderId="0" xfId="5" applyNumberFormat="1" applyFont="1" applyFill="1" applyAlignment="1" applyProtection="1">
      <alignment vertical="center"/>
      <protection hidden="1"/>
    </xf>
    <xf numFmtId="0" fontId="7" fillId="4" borderId="14" xfId="7"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9" borderId="0" xfId="5" applyFill="1" applyBorder="1" applyAlignment="1" applyProtection="1">
      <alignment vertical="center" wrapText="1"/>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9" borderId="0" xfId="5" applyFill="1" applyBorder="1" applyAlignment="1" applyProtection="1">
      <alignment horizontal="left" vertical="center"/>
      <protection hidden="1"/>
    </xf>
    <xf numFmtId="3" fontId="20" fillId="9" borderId="5" xfId="16" applyFill="1" applyAlignment="1">
      <alignment vertical="center"/>
      <protection locked="0"/>
    </xf>
    <xf numFmtId="0" fontId="8" fillId="10" borderId="14" xfId="5" applyFill="1" applyBorder="1" applyAlignment="1" applyProtection="1">
      <alignment vertical="center"/>
      <protection hidden="1"/>
    </xf>
    <xf numFmtId="3" fontId="20" fillId="9" borderId="9" xfId="16" applyFill="1"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8" fillId="9" borderId="0" xfId="5"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5" borderId="14" xfId="3" applyFont="1" applyBorder="1" applyAlignment="1">
      <alignment vertical="center" wrapText="1"/>
    </xf>
    <xf numFmtId="3" fontId="8" fillId="9" borderId="5" xfId="26" applyAlignment="1">
      <alignment vertical="center"/>
      <protection locked="0"/>
    </xf>
    <xf numFmtId="3" fontId="0" fillId="9" borderId="0" xfId="0" applyNumberFormat="1" applyFont="1" applyFill="1" applyAlignment="1" applyProtection="1">
      <alignment vertical="center"/>
      <protection hidden="1"/>
    </xf>
    <xf numFmtId="0" fontId="8" fillId="9" borderId="5" xfId="12" applyAlignment="1">
      <alignment horizontal="left" vertical="center"/>
      <protection locked="0"/>
    </xf>
    <xf numFmtId="0" fontId="19" fillId="9" borderId="0" xfId="5" applyFont="1" applyFill="1" applyAlignment="1" applyProtection="1">
      <alignment vertical="center"/>
      <protection hidden="1"/>
    </xf>
    <xf numFmtId="3" fontId="20" fillId="9" borderId="5" xfId="16" applyAlignment="1">
      <alignment vertical="center"/>
      <protection locked="0"/>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ont="1" applyFill="1" applyBorder="1" applyAlignment="1" applyProtection="1">
      <alignment horizontal="left" vertical="center" wrapText="1"/>
      <protection hidden="1"/>
    </xf>
    <xf numFmtId="0" fontId="0" fillId="9" borderId="0" xfId="5" applyFont="1" applyFill="1" applyBorder="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0" fillId="9" borderId="0" xfId="0" applyFill="1" applyAlignment="1" applyProtection="1">
      <alignment vertical="center"/>
    </xf>
    <xf numFmtId="0" fontId="11" fillId="9" borderId="0" xfId="4" quotePrefix="1" applyFill="1" applyAlignment="1" applyProtection="1">
      <alignment vertical="center" wrapText="1"/>
      <protection hidden="1"/>
    </xf>
    <xf numFmtId="0" fontId="8" fillId="5" borderId="0" xfId="21" applyAlignment="1">
      <alignment vertical="center" wrapText="1"/>
    </xf>
    <xf numFmtId="3" fontId="0" fillId="9" borderId="0" xfId="0" applyNumberFormat="1" applyFill="1" applyBorder="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9" fontId="0" fillId="9" borderId="0" xfId="0" applyNumberFormat="1" applyFill="1" applyBorder="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Font="1"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protection hidden="1"/>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8" fillId="11" borderId="0" xfId="19" applyAlignment="1">
      <alignment horizontal="right" vertical="center"/>
      <protection hidden="1"/>
    </xf>
    <xf numFmtId="3" fontId="0" fillId="9" borderId="22" xfId="0" applyNumberFormat="1" applyFill="1" applyBorder="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ont="1" applyFill="1" applyBorder="1" applyAlignment="1" applyProtection="1">
      <alignment horizontal="left" vertical="center" wrapText="1"/>
      <protection hidden="1"/>
    </xf>
    <xf numFmtId="0" fontId="8" fillId="9" borderId="14" xfId="5" applyFont="1" applyFill="1" applyBorder="1" applyAlignment="1" applyProtection="1">
      <alignment vertical="center"/>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8" fillId="9" borderId="0" xfId="5" applyNumberFormat="1" applyFont="1" applyFill="1" applyAlignment="1" applyProtection="1">
      <alignment vertical="center" wrapText="1"/>
      <protection hidden="1"/>
    </xf>
    <xf numFmtId="0" fontId="13" fillId="3" borderId="0" xfId="18" applyFont="1" applyAlignment="1" applyProtection="1">
      <alignment vertical="center"/>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0"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pplyProtection="1">
      <alignment horizontal="left" vertical="center" wrapText="1"/>
    </xf>
    <xf numFmtId="0" fontId="0" fillId="9" borderId="27" xfId="0" applyFill="1" applyBorder="1" applyAlignment="1" applyProtection="1">
      <alignment horizontal="left" vertical="center" wrapText="1"/>
    </xf>
    <xf numFmtId="3" fontId="20" fillId="9" borderId="5" xfId="16" applyNumberFormat="1" applyAlignment="1">
      <alignment horizontal="left" vertical="center" wrapText="1"/>
      <protection locked="0"/>
    </xf>
    <xf numFmtId="0" fontId="0" fillId="5" borderId="27" xfId="21" applyFont="1" applyBorder="1" applyAlignment="1" applyProtection="1">
      <alignment vertical="center" wrapText="1"/>
    </xf>
    <xf numFmtId="0" fontId="0" fillId="9" borderId="0" xfId="0" applyFill="1" applyAlignment="1" applyProtection="1">
      <alignment vertical="center" wrapText="1"/>
    </xf>
    <xf numFmtId="0" fontId="7" fillId="8" borderId="27" xfId="21" applyFont="1" applyFill="1" applyBorder="1" applyAlignment="1" applyProtection="1">
      <alignment vertical="center" wrapText="1"/>
      <protection hidden="1"/>
    </xf>
    <xf numFmtId="0" fontId="0" fillId="5" borderId="2" xfId="21" applyFont="1" applyBorder="1" applyAlignment="1" applyProtection="1">
      <alignment vertical="center" wrapText="1"/>
      <protection hidden="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7" xfId="0" applyFill="1" applyBorder="1" applyAlignment="1">
      <alignment vertical="center"/>
    </xf>
    <xf numFmtId="3" fontId="0" fillId="9" borderId="57" xfId="0" applyNumberFormat="1" applyFill="1" applyBorder="1" applyAlignment="1">
      <alignment vertical="center"/>
    </xf>
    <xf numFmtId="0" fontId="8" fillId="9" borderId="50" xfId="5" applyFont="1" applyFill="1" applyBorder="1" applyAlignment="1" applyProtection="1">
      <alignment vertical="center"/>
      <protection hidden="1"/>
    </xf>
    <xf numFmtId="0" fontId="8" fillId="9" borderId="51" xfId="5" applyFont="1" applyFill="1" applyBorder="1" applyAlignment="1" applyProtection="1">
      <alignment vertical="center"/>
      <protection hidden="1"/>
    </xf>
    <xf numFmtId="0" fontId="7" fillId="4" borderId="16" xfId="7" applyFont="1" applyBorder="1" applyAlignment="1" applyProtection="1">
      <alignment horizontal="center" vertical="center"/>
    </xf>
    <xf numFmtId="0" fontId="7" fillId="4" borderId="4" xfId="7" applyFont="1" applyBorder="1" applyAlignment="1" applyProtection="1">
      <alignment horizontal="center" vertical="center"/>
    </xf>
    <xf numFmtId="0" fontId="7" fillId="4" borderId="0" xfId="7" applyFont="1" applyBorder="1" applyAlignment="1" applyProtection="1">
      <alignment horizontal="center" vertical="center"/>
    </xf>
    <xf numFmtId="3" fontId="8" fillId="11" borderId="0" xfId="5" applyNumberFormat="1" applyFont="1" applyFill="1" applyAlignment="1" applyProtection="1">
      <alignment vertical="center"/>
    </xf>
    <xf numFmtId="3" fontId="8" fillId="5" borderId="0" xfId="8" applyNumberFormat="1" applyFont="1" applyAlignment="1" applyProtection="1">
      <alignment vertical="center"/>
    </xf>
    <xf numFmtId="0" fontId="7" fillId="4" borderId="52" xfId="7" applyFont="1"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Font="1"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0" fillId="9" borderId="0" xfId="5" applyFont="1" applyFill="1" applyAlignment="1" applyProtection="1">
      <alignment horizontal="center" vertical="center" wrapText="1"/>
      <protection hidden="1"/>
    </xf>
    <xf numFmtId="0" fontId="8" fillId="9" borderId="0" xfId="5" applyFont="1" applyFill="1" applyAlignment="1" applyProtection="1">
      <alignment horizontal="center" vertical="center" wrapText="1"/>
      <protection hidden="1"/>
    </xf>
    <xf numFmtId="0" fontId="8" fillId="15" borderId="0" xfId="5" applyFont="1"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3" fontId="8" fillId="9" borderId="0" xfId="5" applyNumberFormat="1" applyFill="1" applyAlignment="1" applyProtection="1">
      <alignment horizontal="right" vertical="center" wrapText="1"/>
      <protection hidden="1"/>
    </xf>
    <xf numFmtId="4" fontId="8" fillId="9" borderId="0" xfId="5" applyNumberFormat="1" applyFill="1" applyAlignment="1" applyProtection="1">
      <alignment vertical="center"/>
      <protection hidden="1"/>
    </xf>
    <xf numFmtId="3" fontId="20" fillId="9" borderId="22" xfId="16" applyNumberFormat="1" applyBorder="1" applyAlignment="1">
      <alignment vertical="center"/>
      <protection locked="0"/>
    </xf>
    <xf numFmtId="3" fontId="20" fillId="9" borderId="9" xfId="16" applyNumberFormat="1" applyBorder="1" applyAlignment="1">
      <alignment vertical="center"/>
      <protection locked="0"/>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27" fillId="9" borderId="0" xfId="28" applyFont="1" applyFill="1" applyAlignment="1">
      <alignment horizontal="center" vertical="center"/>
    </xf>
    <xf numFmtId="0" fontId="37" fillId="9" borderId="0" xfId="28" applyFont="1" applyFill="1" applyBorder="1" applyAlignment="1">
      <alignment vertical="center" wrapText="1"/>
    </xf>
    <xf numFmtId="0" fontId="38" fillId="0" borderId="0" xfId="28" applyFont="1" applyFill="1" applyBorder="1" applyAlignment="1">
      <alignment horizontal="left" vertical="center"/>
    </xf>
    <xf numFmtId="0" fontId="27" fillId="0" borderId="0" xfId="28" applyFont="1" applyAlignment="1">
      <alignment vertical="center"/>
    </xf>
    <xf numFmtId="0" fontId="37" fillId="9" borderId="0" xfId="28" applyFont="1" applyFill="1" applyBorder="1" applyAlignment="1">
      <alignment horizontal="left" vertical="center"/>
    </xf>
    <xf numFmtId="0" fontId="22" fillId="9" borderId="1" xfId="0" applyFont="1" applyFill="1" applyBorder="1" applyAlignment="1" applyProtection="1">
      <alignment horizontal="righ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Border="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Font="1" applyBorder="1" applyAlignment="1" applyProtection="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3" fontId="42" fillId="9" borderId="0" xfId="0" applyNumberFormat="1" applyFont="1" applyFill="1" applyAlignment="1">
      <alignment vertical="center"/>
    </xf>
    <xf numFmtId="3" fontId="8" fillId="9" borderId="0" xfId="8" applyNumberFormat="1" applyFont="1" applyFill="1" applyAlignment="1" applyProtection="1">
      <alignment vertical="center"/>
    </xf>
    <xf numFmtId="3" fontId="7" fillId="4" borderId="0" xfId="7" applyNumberFormat="1" applyFont="1" applyBorder="1" applyAlignment="1" applyProtection="1">
      <alignment horizontal="center" vertical="center"/>
    </xf>
    <xf numFmtId="0" fontId="0" fillId="9" borderId="61" xfId="0" applyFill="1" applyBorder="1" applyAlignment="1">
      <alignment vertical="center"/>
    </xf>
    <xf numFmtId="0" fontId="22" fillId="9" borderId="61" xfId="0" applyFont="1" applyFill="1" applyBorder="1" applyAlignment="1">
      <alignment horizontal="center" vertical="center"/>
    </xf>
    <xf numFmtId="9" fontId="20" fillId="9" borderId="61" xfId="1" applyFont="1" applyFill="1" applyBorder="1" applyAlignment="1">
      <alignment vertical="center"/>
    </xf>
    <xf numFmtId="3" fontId="8" fillId="10" borderId="0" xfId="8" applyNumberFormat="1" applyFont="1" applyFill="1" applyAlignment="1" applyProtection="1">
      <alignment vertical="center"/>
    </xf>
    <xf numFmtId="0" fontId="44" fillId="9" borderId="0" xfId="0" applyFont="1" applyFill="1" applyAlignment="1" applyProtection="1">
      <alignment vertical="center"/>
      <protection hidden="1"/>
    </xf>
    <xf numFmtId="0" fontId="8" fillId="9" borderId="0" xfId="0" applyFont="1" applyFill="1" applyBorder="1" applyAlignment="1">
      <alignment vertical="center"/>
    </xf>
    <xf numFmtId="4" fontId="8" fillId="9" borderId="0" xfId="0" applyNumberFormat="1" applyFont="1" applyFill="1" applyBorder="1" applyAlignment="1">
      <alignment vertical="center"/>
    </xf>
    <xf numFmtId="0" fontId="11" fillId="9" borderId="61" xfId="4" applyFill="1" applyBorder="1" applyAlignment="1">
      <alignment horizontal="center" vertical="center"/>
    </xf>
    <xf numFmtId="0" fontId="20" fillId="9" borderId="0" xfId="5" applyFont="1" applyFill="1" applyAlignment="1" applyProtection="1">
      <alignment vertical="center"/>
      <protection hidden="1"/>
    </xf>
    <xf numFmtId="0" fontId="0" fillId="9" borderId="16" xfId="0" applyFont="1" applyFill="1" applyBorder="1" applyAlignment="1" applyProtection="1">
      <alignment vertical="center" wrapText="1"/>
      <protection hidden="1"/>
    </xf>
    <xf numFmtId="168" fontId="0" fillId="0" borderId="61" xfId="0" applyNumberFormat="1" applyBorder="1" applyAlignment="1">
      <alignment horizontal="center"/>
    </xf>
    <xf numFmtId="0" fontId="0" fillId="0" borderId="61" xfId="0" applyBorder="1"/>
    <xf numFmtId="0" fontId="0" fillId="0" borderId="0" xfId="0" applyAlignment="1">
      <alignment wrapText="1"/>
    </xf>
    <xf numFmtId="169" fontId="0" fillId="0" borderId="61" xfId="40" applyNumberFormat="1" applyFont="1" applyBorder="1"/>
    <xf numFmtId="169" fontId="0" fillId="0" borderId="61" xfId="40" applyNumberFormat="1" applyFont="1" applyBorder="1" applyAlignment="1">
      <alignment vertical="center"/>
    </xf>
    <xf numFmtId="169" fontId="7" fillId="4" borderId="14" xfId="2" applyNumberFormat="1" applyFont="1" applyBorder="1" applyAlignment="1" applyProtection="1">
      <alignment horizontal="right" vertical="center"/>
      <protection hidden="1"/>
    </xf>
    <xf numFmtId="0" fontId="45" fillId="0" borderId="0" xfId="0" applyFont="1" applyAlignment="1">
      <alignment horizontal="center"/>
    </xf>
    <xf numFmtId="0" fontId="0" fillId="9" borderId="0" xfId="0" applyFill="1" applyAlignment="1" applyProtection="1">
      <alignment horizontal="left" vertical="center" wrapText="1"/>
      <protection hidden="1"/>
    </xf>
    <xf numFmtId="0" fontId="11" fillId="9" borderId="0" xfId="4" quotePrefix="1" applyFill="1" applyBorder="1" applyAlignment="1">
      <alignment horizontal="center" vertical="center"/>
    </xf>
    <xf numFmtId="3" fontId="7" fillId="4" borderId="14" xfId="7" applyNumberFormat="1" applyBorder="1" applyAlignment="1" applyProtection="1">
      <alignment horizontal="center" vertical="center" wrapText="1"/>
      <protection hidden="1"/>
    </xf>
    <xf numFmtId="4" fontId="0" fillId="9" borderId="0" xfId="0" applyNumberFormat="1" applyFill="1" applyAlignment="1" applyProtection="1">
      <alignment vertical="center"/>
      <protection hidden="1"/>
    </xf>
    <xf numFmtId="4" fontId="8" fillId="9" borderId="0" xfId="0" applyNumberFormat="1" applyFont="1" applyFill="1" applyAlignment="1" applyProtection="1">
      <alignment vertical="center"/>
      <protection hidden="1"/>
    </xf>
    <xf numFmtId="10" fontId="0" fillId="0" borderId="0" xfId="39" applyNumberFormat="1" applyFont="1" applyFill="1" applyAlignment="1" applyProtection="1">
      <alignment vertical="center"/>
      <protection hidden="1"/>
    </xf>
    <xf numFmtId="10" fontId="0" fillId="9" borderId="0" xfId="39" applyNumberFormat="1" applyFont="1" applyFill="1" applyAlignment="1" applyProtection="1">
      <alignment vertical="center" wrapText="1"/>
      <protection hidden="1"/>
    </xf>
    <xf numFmtId="0" fontId="45" fillId="9" borderId="0" xfId="0" applyFont="1" applyFill="1" applyAlignment="1" applyProtection="1">
      <alignment horizontal="left" vertical="center" wrapText="1"/>
      <protection hidden="1"/>
    </xf>
    <xf numFmtId="3" fontId="8" fillId="0" borderId="5" xfId="26" applyFill="1" applyAlignment="1">
      <alignment vertical="center" wrapText="1"/>
      <protection locked="0"/>
    </xf>
    <xf numFmtId="167" fontId="8" fillId="9" borderId="5" xfId="26" applyNumberFormat="1" applyAlignment="1">
      <alignment vertical="center" wrapText="1"/>
      <protection locked="0"/>
    </xf>
    <xf numFmtId="167" fontId="8" fillId="0" borderId="5" xfId="26" applyNumberFormat="1" applyFill="1" applyAlignment="1">
      <alignment vertical="center" wrapText="1"/>
      <protection locked="0"/>
    </xf>
    <xf numFmtId="10" fontId="0" fillId="0" borderId="0" xfId="39" applyNumberFormat="1" applyFont="1" applyFill="1" applyBorder="1" applyAlignment="1" applyProtection="1">
      <alignment vertical="center"/>
      <protection hidden="1"/>
    </xf>
    <xf numFmtId="0" fontId="45" fillId="9" borderId="0" xfId="0" applyFont="1" applyFill="1" applyAlignment="1" applyProtection="1">
      <alignment vertical="center"/>
      <protection hidden="1"/>
    </xf>
    <xf numFmtId="0" fontId="0" fillId="9" borderId="0" xfId="0" applyFill="1" applyAlignment="1" applyProtection="1">
      <alignment horizontal="right" vertical="center"/>
      <protection hidden="1"/>
    </xf>
    <xf numFmtId="0" fontId="22" fillId="9" borderId="0" xfId="0" applyFont="1" applyFill="1" applyAlignment="1" applyProtection="1">
      <alignment horizontal="right" vertical="center"/>
      <protection hidden="1"/>
    </xf>
    <xf numFmtId="3" fontId="22" fillId="9" borderId="0" xfId="0" applyNumberFormat="1" applyFont="1" applyFill="1" applyAlignment="1" applyProtection="1">
      <alignment vertical="center"/>
      <protection hidden="1"/>
    </xf>
    <xf numFmtId="3" fontId="25" fillId="9" borderId="0" xfId="0" applyNumberFormat="1" applyFont="1" applyFill="1" applyAlignment="1" applyProtection="1">
      <alignment vertical="center"/>
      <protection hidden="1"/>
    </xf>
    <xf numFmtId="3" fontId="0" fillId="9" borderId="67" xfId="0" applyNumberFormat="1" applyFill="1" applyBorder="1" applyAlignment="1" applyProtection="1">
      <alignment vertical="center"/>
      <protection hidden="1"/>
    </xf>
    <xf numFmtId="3" fontId="20" fillId="9" borderId="44" xfId="16" applyBorder="1" applyAlignment="1">
      <alignment vertical="center"/>
      <protection locked="0"/>
    </xf>
    <xf numFmtId="3" fontId="7" fillId="4" borderId="34" xfId="2" applyNumberFormat="1" applyFont="1" applyBorder="1" applyAlignment="1" applyProtection="1">
      <alignment horizontal="right" vertical="center"/>
      <protection hidden="1"/>
    </xf>
    <xf numFmtId="0" fontId="0" fillId="9" borderId="16" xfId="0" applyFont="1" applyFill="1" applyBorder="1" applyAlignment="1" applyProtection="1">
      <alignment horizontal="left" vertical="center" wrapText="1"/>
      <protection hidden="1"/>
    </xf>
    <xf numFmtId="0" fontId="0" fillId="0" borderId="0" xfId="0" applyAlignment="1">
      <alignment horizontal="left" vertical="center"/>
    </xf>
    <xf numFmtId="168" fontId="0" fillId="0" borderId="0" xfId="0" applyNumberFormat="1" applyBorder="1" applyAlignment="1">
      <alignment horizontal="center" vertical="center"/>
    </xf>
    <xf numFmtId="0" fontId="0" fillId="0" borderId="0" xfId="0" applyBorder="1" applyAlignment="1">
      <alignment horizontal="center" vertical="center"/>
    </xf>
    <xf numFmtId="9" fontId="0" fillId="0" borderId="0" xfId="1" applyFont="1" applyBorder="1" applyAlignment="1">
      <alignment horizontal="center" vertical="center"/>
    </xf>
    <xf numFmtId="3" fontId="8" fillId="9" borderId="17" xfId="5" applyNumberFormat="1" applyFont="1" applyFill="1" applyBorder="1" applyAlignment="1" applyProtection="1">
      <alignment horizontal="right" vertical="center" wrapText="1"/>
      <protection hidden="1"/>
    </xf>
    <xf numFmtId="168" fontId="0" fillId="0" borderId="5" xfId="0" applyNumberFormat="1" applyBorder="1" applyAlignment="1">
      <alignment horizontal="center" vertical="center"/>
    </xf>
    <xf numFmtId="9" fontId="0" fillId="0" borderId="5" xfId="1" applyFont="1" applyBorder="1" applyAlignment="1">
      <alignment horizontal="center" vertical="center"/>
    </xf>
    <xf numFmtId="0" fontId="0" fillId="0" borderId="5" xfId="0" applyBorder="1" applyAlignment="1">
      <alignment horizontal="center" vertical="center"/>
    </xf>
    <xf numFmtId="0" fontId="47" fillId="18" borderId="0" xfId="41" applyFont="1" applyFill="1" applyAlignment="1">
      <alignment horizontal="left" indent="1"/>
    </xf>
    <xf numFmtId="3" fontId="8" fillId="10" borderId="0" xfId="11" applyNumberFormat="1" applyFont="1" applyFill="1" applyBorder="1" applyAlignment="1">
      <alignment vertical="center"/>
    </xf>
    <xf numFmtId="3" fontId="20" fillId="10" borderId="5" xfId="16" applyNumberFormat="1" applyFont="1" applyFill="1" applyBorder="1" applyAlignment="1">
      <alignment vertical="center"/>
      <protection locked="0"/>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8" fillId="9" borderId="1" xfId="0" applyFont="1" applyFill="1" applyBorder="1" applyAlignment="1" applyProtection="1">
      <alignment horizontal="left" vertical="center" wrapText="1" indent="1"/>
      <protection hidden="1"/>
    </xf>
    <xf numFmtId="0" fontId="1" fillId="9" borderId="0" xfId="13" applyFont="1" applyFill="1" applyAlignment="1">
      <alignment vertical="center"/>
    </xf>
    <xf numFmtId="3" fontId="1" fillId="9" borderId="0" xfId="13" applyNumberFormat="1" applyFont="1" applyFill="1" applyAlignment="1">
      <alignment vertical="center"/>
    </xf>
    <xf numFmtId="0" fontId="0" fillId="5" borderId="19" xfId="3" applyFont="1" applyBorder="1" applyAlignment="1" applyProtection="1">
      <alignment horizontal="right" vertical="center"/>
      <protection hidden="1"/>
    </xf>
    <xf numFmtId="10" fontId="9" fillId="9" borderId="0" xfId="1" applyNumberFormat="1" applyFont="1" applyFill="1" applyAlignment="1">
      <alignment vertical="center"/>
    </xf>
    <xf numFmtId="3" fontId="7" fillId="4" borderId="4" xfId="2" applyNumberFormat="1" applyFont="1" applyBorder="1" applyAlignment="1" applyProtection="1">
      <alignment vertical="center" wrapText="1"/>
      <protection hidden="1"/>
    </xf>
    <xf numFmtId="10" fontId="8" fillId="9" borderId="14" xfId="1" applyNumberFormat="1" applyFont="1" applyFill="1" applyBorder="1" applyAlignment="1" applyProtection="1">
      <alignment vertical="center"/>
      <protection hidden="1"/>
    </xf>
    <xf numFmtId="0" fontId="0" fillId="0" borderId="0" xfId="3" applyFont="1" applyFill="1" applyAlignment="1" applyProtection="1">
      <alignment vertical="center" wrapText="1"/>
      <protection hidden="1"/>
    </xf>
    <xf numFmtId="0" fontId="8" fillId="0" borderId="0" xfId="5" applyFill="1" applyAlignment="1" applyProtection="1">
      <alignment vertical="center"/>
      <protection hidden="1"/>
    </xf>
    <xf numFmtId="3" fontId="0" fillId="0" borderId="0" xfId="5" applyNumberFormat="1" applyFont="1" applyFill="1" applyBorder="1" applyAlignment="1" applyProtection="1">
      <alignment vertical="center" wrapText="1"/>
      <protection hidden="1"/>
    </xf>
    <xf numFmtId="0" fontId="8" fillId="0" borderId="0" xfId="5" applyFill="1" applyBorder="1" applyAlignment="1" applyProtection="1">
      <alignment vertical="center"/>
      <protection hidden="1"/>
    </xf>
    <xf numFmtId="0" fontId="8" fillId="0" borderId="0" xfId="5" applyFill="1" applyBorder="1" applyAlignment="1" applyProtection="1">
      <alignment vertical="center" wrapText="1"/>
      <protection hidden="1"/>
    </xf>
    <xf numFmtId="0" fontId="8" fillId="0" borderId="0" xfId="5" applyFill="1" applyBorder="1" applyAlignment="1" applyProtection="1">
      <alignment horizontal="left" vertical="center"/>
      <protection hidden="1"/>
    </xf>
    <xf numFmtId="3" fontId="20" fillId="0" borderId="0" xfId="16" applyNumberFormat="1" applyFill="1" applyBorder="1" applyAlignment="1">
      <alignment vertical="center"/>
      <protection locked="0"/>
    </xf>
    <xf numFmtId="0" fontId="13" fillId="0" borderId="0" xfId="18" applyFont="1" applyFill="1" applyAlignment="1" applyProtection="1">
      <alignment vertical="center"/>
      <protection hidden="1"/>
    </xf>
    <xf numFmtId="0" fontId="21" fillId="0" borderId="0" xfId="18" applyFont="1" applyFill="1" applyAlignment="1" applyProtection="1">
      <alignment vertical="center"/>
      <protection hidden="1"/>
    </xf>
    <xf numFmtId="0" fontId="0" fillId="0" borderId="0" xfId="0" applyFont="1" applyFill="1" applyBorder="1" applyAlignment="1">
      <alignment horizontal="left" vertical="center" wrapText="1"/>
    </xf>
    <xf numFmtId="0" fontId="8" fillId="0" borderId="0" xfId="3" applyFont="1" applyFill="1" applyBorder="1" applyAlignment="1">
      <alignment horizontal="left" vertical="center" wrapText="1"/>
    </xf>
    <xf numFmtId="3" fontId="8" fillId="0" borderId="0" xfId="5" applyNumberFormat="1" applyFill="1" applyBorder="1" applyAlignment="1" applyProtection="1">
      <alignment vertical="center" wrapText="1"/>
      <protection hidden="1"/>
    </xf>
    <xf numFmtId="0" fontId="4" fillId="0" borderId="0" xfId="3" applyFill="1" applyAlignment="1" applyProtection="1">
      <alignment vertical="center"/>
      <protection hidden="1"/>
    </xf>
    <xf numFmtId="0" fontId="8" fillId="0" borderId="1" xfId="0" applyFont="1" applyFill="1" applyBorder="1" applyAlignment="1" applyProtection="1">
      <alignment horizontal="left" vertical="center" wrapText="1"/>
      <protection hidden="1"/>
    </xf>
    <xf numFmtId="3" fontId="20" fillId="9" borderId="0" xfId="5" applyNumberFormat="1" applyFont="1" applyFill="1" applyAlignment="1" applyProtection="1">
      <alignment vertical="center" wrapText="1"/>
      <protection hidden="1"/>
    </xf>
    <xf numFmtId="3" fontId="4" fillId="0" borderId="0" xfId="3" applyNumberFormat="1" applyFill="1" applyAlignment="1" applyProtection="1">
      <alignment vertical="center" wrapText="1"/>
      <protection hidden="1"/>
    </xf>
    <xf numFmtId="0" fontId="48" fillId="3" borderId="0" xfId="18" applyFont="1" applyAlignment="1" applyProtection="1">
      <alignment vertical="center"/>
      <protection hidden="1"/>
    </xf>
    <xf numFmtId="0" fontId="48" fillId="0" borderId="0" xfId="18" applyFont="1" applyFill="1" applyAlignment="1" applyProtection="1">
      <alignment vertical="center"/>
      <protection hidden="1"/>
    </xf>
    <xf numFmtId="0" fontId="49" fillId="0" borderId="0" xfId="3" applyFont="1" applyFill="1" applyAlignment="1" applyProtection="1">
      <alignment vertical="center"/>
      <protection hidden="1"/>
    </xf>
    <xf numFmtId="3" fontId="20" fillId="9" borderId="0" xfId="5" applyNumberFormat="1" applyFont="1" applyFill="1" applyAlignment="1" applyProtection="1">
      <alignment vertical="center"/>
      <protection hidden="1"/>
    </xf>
    <xf numFmtId="3" fontId="20" fillId="0" borderId="0" xfId="5" applyNumberFormat="1" applyFont="1" applyFill="1" applyBorder="1" applyAlignment="1" applyProtection="1">
      <alignment vertical="center" wrapText="1"/>
      <protection hidden="1"/>
    </xf>
    <xf numFmtId="3" fontId="20" fillId="0" borderId="0" xfId="16" applyNumberFormat="1" applyFont="1" applyFill="1" applyBorder="1" applyAlignment="1">
      <alignment vertical="center"/>
      <protection locked="0"/>
    </xf>
    <xf numFmtId="0" fontId="20" fillId="0" borderId="0" xfId="5" applyFont="1" applyFill="1" applyBorder="1" applyAlignment="1" applyProtection="1">
      <alignment vertical="center"/>
      <protection hidden="1"/>
    </xf>
    <xf numFmtId="0" fontId="20" fillId="9" borderId="0" xfId="5" applyFont="1" applyFill="1" applyAlignment="1" applyProtection="1">
      <alignment vertical="center" wrapText="1"/>
      <protection hidden="1"/>
    </xf>
    <xf numFmtId="0" fontId="11" fillId="9" borderId="0"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0" fontId="0" fillId="9" borderId="0" xfId="0" applyFont="1" applyFill="1" applyBorder="1" applyAlignment="1" applyProtection="1">
      <alignment horizontal="left" vertical="center" wrapText="1"/>
      <protection hidden="1"/>
    </xf>
    <xf numFmtId="0" fontId="43" fillId="9" borderId="0" xfId="0" applyFont="1" applyFill="1" applyBorder="1" applyAlignment="1" applyProtection="1">
      <alignment horizontal="left" vertical="center" wrapText="1"/>
      <protection hidden="1"/>
    </xf>
    <xf numFmtId="3" fontId="8" fillId="0" borderId="5" xfId="26" applyFill="1" applyAlignment="1">
      <alignment vertical="center"/>
      <protection locked="0"/>
    </xf>
    <xf numFmtId="3" fontId="8" fillId="9" borderId="36" xfId="5" applyNumberFormat="1" applyFont="1" applyFill="1" applyBorder="1" applyAlignment="1" applyProtection="1">
      <alignment horizontal="right" vertical="center"/>
      <protection hidden="1"/>
    </xf>
    <xf numFmtId="3" fontId="8" fillId="11" borderId="24" xfId="19" applyBorder="1" applyAlignment="1">
      <alignment horizontal="right" vertical="center"/>
      <protection hidden="1"/>
    </xf>
    <xf numFmtId="3" fontId="8" fillId="9" borderId="34" xfId="5" applyNumberFormat="1" applyFont="1" applyFill="1" applyBorder="1" applyAlignment="1" applyProtection="1">
      <alignment horizontal="right" vertical="center"/>
      <protection hidden="1"/>
    </xf>
    <xf numFmtId="3" fontId="20" fillId="9" borderId="5" xfId="16" applyNumberFormat="1" applyBorder="1" applyAlignment="1">
      <alignment vertical="center"/>
      <protection locked="0"/>
    </xf>
    <xf numFmtId="3" fontId="8" fillId="9" borderId="17" xfId="5" applyNumberFormat="1" applyFont="1" applyFill="1" applyBorder="1" applyAlignment="1" applyProtection="1">
      <alignment horizontal="right" vertical="center"/>
      <protection hidden="1"/>
    </xf>
    <xf numFmtId="3" fontId="8" fillId="9" borderId="39" xfId="5" applyNumberFormat="1" applyFont="1" applyFill="1" applyBorder="1" applyAlignment="1" applyProtection="1">
      <alignment horizontal="right" vertical="center"/>
      <protection hidden="1"/>
    </xf>
    <xf numFmtId="3" fontId="8" fillId="9" borderId="4" xfId="5" applyNumberFormat="1" applyFont="1" applyFill="1" applyBorder="1" applyAlignment="1" applyProtection="1">
      <alignment horizontal="right" vertical="center"/>
      <protection hidden="1"/>
    </xf>
    <xf numFmtId="3" fontId="8" fillId="9" borderId="5" xfId="5" applyNumberFormat="1" applyFont="1" applyFill="1" applyBorder="1" applyAlignment="1" applyProtection="1">
      <alignment horizontal="right" vertical="center"/>
      <protection hidden="1"/>
    </xf>
    <xf numFmtId="0" fontId="8" fillId="5" borderId="2" xfId="21" applyBorder="1" applyAlignment="1" applyProtection="1">
      <alignment vertical="center" wrapText="1"/>
      <protection hidden="1"/>
    </xf>
    <xf numFmtId="3" fontId="20" fillId="9" borderId="69" xfId="16" applyNumberFormat="1" applyBorder="1" applyAlignment="1">
      <alignment vertical="center"/>
      <protection locked="0"/>
    </xf>
    <xf numFmtId="3" fontId="7" fillId="8" borderId="0" xfId="0" applyNumberFormat="1" applyFont="1" applyFill="1" applyBorder="1" applyAlignment="1">
      <alignment vertical="center"/>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0" fontId="7" fillId="4" borderId="14" xfId="15" applyFont="1" applyBorder="1" applyAlignment="1">
      <alignment horizontal="center" vertical="center" wrapText="1"/>
    </xf>
    <xf numFmtId="0" fontId="0" fillId="9" borderId="0" xfId="0" applyFill="1"/>
    <xf numFmtId="0" fontId="22" fillId="9" borderId="0" xfId="0" applyFont="1" applyFill="1" applyAlignment="1">
      <alignment vertical="center" wrapText="1"/>
    </xf>
    <xf numFmtId="3" fontId="8" fillId="9" borderId="0" xfId="5" applyNumberFormat="1" applyFill="1" applyAlignment="1" applyProtection="1">
      <alignment horizontal="left" vertical="center"/>
      <protection hidden="1"/>
    </xf>
    <xf numFmtId="0" fontId="0" fillId="9" borderId="0" xfId="5" applyFont="1" applyFill="1" applyAlignment="1" applyProtection="1">
      <alignment horizontal="right" vertical="center" wrapText="1"/>
      <protection hidden="1"/>
    </xf>
    <xf numFmtId="0" fontId="43" fillId="9" borderId="0" xfId="0" applyFont="1" applyFill="1" applyBorder="1" applyAlignment="1" applyProtection="1">
      <alignment horizontal="right" vertical="center" wrapText="1"/>
      <protection hidden="1"/>
    </xf>
    <xf numFmtId="3" fontId="43" fillId="9" borderId="0" xfId="5" applyNumberFormat="1" applyFont="1" applyFill="1" applyAlignment="1" applyProtection="1">
      <alignment vertical="center" wrapText="1"/>
      <protection hidden="1"/>
    </xf>
    <xf numFmtId="3" fontId="20" fillId="9" borderId="0" xfId="16" applyNumberFormat="1" applyFill="1" applyBorder="1" applyAlignment="1">
      <alignment vertical="center"/>
      <protection locked="0"/>
    </xf>
    <xf numFmtId="3" fontId="8" fillId="9" borderId="0" xfId="5" applyNumberFormat="1" applyFill="1" applyBorder="1" applyAlignment="1" applyProtection="1">
      <alignment vertical="center" wrapText="1"/>
      <protection hidden="1"/>
    </xf>
    <xf numFmtId="0" fontId="8" fillId="9" borderId="0" xfId="3" applyFont="1" applyFill="1" applyBorder="1" applyAlignment="1">
      <alignment horizontal="left" vertical="center" wrapText="1"/>
    </xf>
    <xf numFmtId="3" fontId="8" fillId="9" borderId="0" xfId="5" applyNumberFormat="1" applyFont="1" applyFill="1" applyAlignment="1" applyProtection="1">
      <alignment horizontal="left" vertical="center"/>
      <protection hidden="1"/>
    </xf>
    <xf numFmtId="3" fontId="50" fillId="19" borderId="70" xfId="2" applyNumberFormat="1" applyFont="1" applyFill="1" applyBorder="1" applyAlignment="1" applyProtection="1">
      <alignment horizontal="center" vertical="center" wrapText="1"/>
      <protection hidden="1"/>
    </xf>
    <xf numFmtId="3" fontId="0" fillId="0" borderId="0" xfId="0" applyNumberFormat="1"/>
    <xf numFmtId="0" fontId="8" fillId="9" borderId="1" xfId="0" applyFont="1" applyFill="1" applyBorder="1" applyAlignment="1" applyProtection="1">
      <alignment horizontal="right" vertical="center" wrapText="1"/>
      <protection hidden="1"/>
    </xf>
    <xf numFmtId="4" fontId="50" fillId="19" borderId="71" xfId="2" applyNumberFormat="1" applyFont="1" applyFill="1" applyBorder="1" applyAlignment="1" applyProtection="1">
      <alignment horizontal="right" vertical="center" wrapText="1"/>
      <protection hidden="1"/>
    </xf>
    <xf numFmtId="0" fontId="0" fillId="0" borderId="0" xfId="0" applyFill="1" applyAlignment="1" applyProtection="1">
      <alignment vertical="center"/>
      <protection hidden="1"/>
    </xf>
    <xf numFmtId="0" fontId="11" fillId="0" borderId="0" xfId="4" quotePrefix="1" applyFill="1" applyAlignment="1" applyProtection="1">
      <alignment horizontal="center" vertical="center"/>
      <protection hidden="1"/>
    </xf>
    <xf numFmtId="0" fontId="11" fillId="0" borderId="0" xfId="4" applyFill="1" applyAlignment="1" applyProtection="1">
      <alignment horizontal="center" vertical="center"/>
      <protection hidden="1"/>
    </xf>
    <xf numFmtId="0" fontId="20" fillId="9" borderId="43" xfId="0" applyFont="1" applyFill="1" applyBorder="1" applyAlignment="1">
      <alignment vertical="center" wrapText="1"/>
    </xf>
    <xf numFmtId="0" fontId="20" fillId="9" borderId="43"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7" fillId="4" borderId="14" xfId="7" applyBorder="1" applyAlignment="1" applyProtection="1"/>
    <xf numFmtId="0" fontId="0" fillId="0" borderId="0" xfId="5" applyFont="1" applyFill="1" applyAlignment="1" applyProtection="1">
      <alignment vertical="center" wrapText="1"/>
      <protection hidden="1"/>
    </xf>
    <xf numFmtId="0" fontId="8" fillId="9" borderId="0" xfId="5" applyFont="1" applyFill="1" applyBorder="1" applyAlignment="1" applyProtection="1">
      <alignment vertical="center" wrapText="1"/>
      <protection hidden="1"/>
    </xf>
    <xf numFmtId="0" fontId="8" fillId="9" borderId="0" xfId="0" applyFont="1" applyFill="1" applyBorder="1" applyAlignment="1">
      <alignment horizontal="center" vertical="center"/>
    </xf>
    <xf numFmtId="3" fontId="8" fillId="9" borderId="0" xfId="5" applyNumberFormat="1" applyFont="1" applyFill="1" applyBorder="1" applyAlignment="1" applyProtection="1">
      <alignment horizontal="right" vertical="center"/>
      <protection hidden="1"/>
    </xf>
    <xf numFmtId="3" fontId="8" fillId="9" borderId="0" xfId="5" applyNumberFormat="1" applyFont="1" applyFill="1" applyBorder="1" applyAlignment="1" applyProtection="1">
      <alignment horizontal="right" vertical="center" wrapText="1"/>
      <protection hidden="1"/>
    </xf>
    <xf numFmtId="3" fontId="8" fillId="9" borderId="0" xfId="0" applyNumberFormat="1" applyFont="1" applyFill="1" applyBorder="1" applyAlignment="1">
      <alignment horizontal="right" vertical="center"/>
    </xf>
    <xf numFmtId="4" fontId="7" fillId="4" borderId="12" xfId="2" applyNumberFormat="1" applyFont="1" applyBorder="1" applyAlignment="1" applyProtection="1">
      <alignment vertical="center" wrapText="1"/>
      <protection hidden="1"/>
    </xf>
    <xf numFmtId="3" fontId="7" fillId="4" borderId="36" xfId="2" applyNumberFormat="1" applyFont="1" applyBorder="1" applyAlignment="1" applyProtection="1">
      <alignment horizontal="right" vertical="center"/>
      <protection hidden="1"/>
    </xf>
    <xf numFmtId="3" fontId="7" fillId="20" borderId="4" xfId="2" applyNumberFormat="1" applyFont="1" applyFill="1" applyBorder="1" applyAlignment="1" applyProtection="1">
      <alignment horizontal="center" vertical="center"/>
      <protection hidden="1"/>
    </xf>
    <xf numFmtId="0" fontId="50" fillId="19" borderId="73" xfId="7" applyFont="1" applyFill="1" applyBorder="1" applyAlignment="1" applyProtection="1">
      <alignment horizontal="left" vertical="center" wrapText="1"/>
      <protection hidden="1"/>
    </xf>
    <xf numFmtId="3" fontId="7" fillId="21" borderId="14" xfId="5" applyNumberFormat="1" applyFont="1" applyFill="1" applyBorder="1" applyAlignment="1" applyProtection="1">
      <alignment horizontal="right" vertical="center" wrapText="1"/>
      <protection hidden="1"/>
    </xf>
    <xf numFmtId="0" fontId="20" fillId="22" borderId="73" xfId="7" applyFont="1" applyFill="1" applyBorder="1" applyAlignment="1" applyProtection="1">
      <alignment horizontal="left" vertical="center" wrapText="1"/>
      <protection hidden="1"/>
    </xf>
    <xf numFmtId="170" fontId="20" fillId="9" borderId="74" xfId="16" applyNumberFormat="1" applyBorder="1" applyAlignment="1">
      <alignment vertical="center"/>
      <protection locked="0"/>
    </xf>
    <xf numFmtId="3" fontId="8" fillId="9" borderId="0" xfId="5" applyNumberFormat="1" applyFont="1" applyFill="1" applyAlignment="1" applyProtection="1">
      <alignment horizontal="center" vertical="center" wrapText="1"/>
      <protection hidden="1"/>
    </xf>
    <xf numFmtId="3" fontId="11" fillId="0" borderId="0" xfId="4" applyNumberFormat="1" applyFill="1" applyBorder="1" applyAlignment="1" applyProtection="1">
      <alignment vertical="center"/>
      <protection locked="0"/>
    </xf>
    <xf numFmtId="0" fontId="0" fillId="9" borderId="61" xfId="0" applyFill="1" applyBorder="1" applyAlignment="1">
      <alignment vertical="center" wrapText="1"/>
    </xf>
    <xf numFmtId="0" fontId="0" fillId="0" borderId="0" xfId="0" applyFill="1" applyAlignment="1">
      <alignment wrapText="1"/>
    </xf>
    <xf numFmtId="0" fontId="0" fillId="5" borderId="38" xfId="3" applyFont="1" applyBorder="1" applyAlignment="1" applyProtection="1">
      <alignment vertical="center" wrapText="1"/>
      <protection hidden="1"/>
    </xf>
    <xf numFmtId="0" fontId="0" fillId="9" borderId="38" xfId="0" applyFont="1" applyFill="1" applyBorder="1" applyAlignment="1" applyProtection="1">
      <alignment horizontal="left" vertical="center" wrapText="1"/>
      <protection hidden="1"/>
    </xf>
    <xf numFmtId="0" fontId="8" fillId="9" borderId="38" xfId="0" applyFont="1" applyFill="1" applyBorder="1" applyAlignment="1" applyProtection="1">
      <alignment horizontal="left" vertical="center" wrapText="1"/>
      <protection hidden="1"/>
    </xf>
    <xf numFmtId="3" fontId="7" fillId="8" borderId="38" xfId="2" applyNumberFormat="1" applyFont="1" applyFill="1" applyBorder="1" applyAlignment="1" applyProtection="1">
      <alignment vertical="center" wrapText="1"/>
      <protection hidden="1"/>
    </xf>
    <xf numFmtId="4" fontId="7" fillId="4" borderId="38" xfId="2" applyNumberFormat="1" applyFont="1" applyBorder="1" applyAlignment="1" applyProtection="1">
      <alignment vertical="center" wrapText="1"/>
      <protection hidden="1"/>
    </xf>
    <xf numFmtId="0" fontId="0" fillId="0" borderId="1" xfId="3" applyFont="1" applyFill="1" applyBorder="1" applyAlignment="1">
      <alignment horizontal="left" vertical="center" wrapText="1"/>
    </xf>
    <xf numFmtId="3" fontId="10" fillId="0" borderId="0" xfId="2" applyNumberFormat="1" applyFont="1" applyFill="1" applyBorder="1" applyAlignment="1" applyProtection="1">
      <alignment vertical="center" wrapText="1"/>
      <protection hidden="1"/>
    </xf>
    <xf numFmtId="4" fontId="7" fillId="4" borderId="27" xfId="2" applyNumberFormat="1" applyFont="1" applyBorder="1" applyAlignment="1" applyProtection="1">
      <alignment vertical="center" wrapText="1"/>
      <protection hidden="1"/>
    </xf>
    <xf numFmtId="0" fontId="0" fillId="9" borderId="75" xfId="0" applyFont="1" applyFill="1" applyBorder="1" applyAlignment="1" applyProtection="1">
      <alignment vertical="center" wrapText="1"/>
      <protection hidden="1"/>
    </xf>
    <xf numFmtId="0" fontId="8" fillId="9" borderId="75" xfId="0" applyFont="1" applyFill="1" applyBorder="1" applyAlignment="1" applyProtection="1">
      <alignment vertical="center" wrapText="1"/>
      <protection hidden="1"/>
    </xf>
    <xf numFmtId="4" fontId="7" fillId="4" borderId="2" xfId="2" applyNumberFormat="1" applyFont="1" applyBorder="1" applyAlignment="1" applyProtection="1">
      <alignment vertical="center" wrapText="1"/>
      <protection hidden="1"/>
    </xf>
    <xf numFmtId="0" fontId="7" fillId="4" borderId="14" xfId="7" applyBorder="1" applyAlignment="1" applyProtection="1">
      <alignment horizontal="center" vertical="center" wrapText="1"/>
      <protection hidden="1"/>
    </xf>
    <xf numFmtId="0" fontId="0" fillId="9" borderId="1" xfId="0" applyFont="1" applyFill="1" applyBorder="1" applyAlignment="1" applyProtection="1">
      <alignment horizontal="left" vertical="center" wrapText="1" indent="1"/>
      <protection hidden="1"/>
    </xf>
    <xf numFmtId="3" fontId="20" fillId="9" borderId="5" xfId="5" applyNumberFormat="1" applyFont="1" applyFill="1" applyBorder="1" applyAlignment="1" applyProtection="1">
      <alignment vertical="center"/>
      <protection hidden="1"/>
    </xf>
    <xf numFmtId="0" fontId="11" fillId="9" borderId="0" xfId="4" applyFill="1" applyAlignment="1" applyProtection="1"/>
    <xf numFmtId="0" fontId="51" fillId="9" borderId="0" xfId="0" applyFont="1" applyFill="1" applyAlignment="1">
      <alignment horizontal="center" wrapText="1"/>
    </xf>
    <xf numFmtId="0" fontId="51" fillId="9" borderId="0" xfId="0" applyFont="1" applyFill="1" applyAlignment="1">
      <alignment horizontal="center"/>
    </xf>
    <xf numFmtId="0" fontId="0" fillId="9" borderId="0" xfId="0" applyFill="1" applyAlignment="1">
      <alignment wrapText="1"/>
    </xf>
    <xf numFmtId="0" fontId="8" fillId="9" borderId="0" xfId="0" applyFont="1" applyFill="1"/>
    <xf numFmtId="0" fontId="8" fillId="9" borderId="0" xfId="8" applyFill="1" applyAlignment="1" applyProtection="1">
      <alignment horizontal="left" wrapText="1"/>
    </xf>
    <xf numFmtId="0" fontId="8" fillId="9" borderId="0" xfId="8" applyFill="1" applyAlignment="1" applyProtection="1">
      <alignment horizontal="left"/>
    </xf>
    <xf numFmtId="0" fontId="8" fillId="9" borderId="0" xfId="0" applyFont="1" applyFill="1" applyAlignment="1">
      <alignment wrapText="1"/>
    </xf>
    <xf numFmtId="0" fontId="7" fillId="4" borderId="14" xfId="7" applyBorder="1" applyAlignment="1" applyProtection="1">
      <alignment horizontal="center" vertical="center" wrapText="1"/>
    </xf>
    <xf numFmtId="0" fontId="8" fillId="9" borderId="22" xfId="12" applyBorder="1" applyAlignment="1">
      <alignment wrapText="1"/>
      <protection locked="0"/>
    </xf>
    <xf numFmtId="0" fontId="8" fillId="9" borderId="5" xfId="12" applyAlignment="1">
      <alignment wrapText="1"/>
      <protection locked="0"/>
    </xf>
    <xf numFmtId="3" fontId="20" fillId="10" borderId="4" xfId="7" applyNumberFormat="1" applyFont="1" applyFill="1" applyBorder="1" applyAlignment="1" applyProtection="1">
      <alignment horizontal="right"/>
    </xf>
    <xf numFmtId="3" fontId="20" fillId="10" borderId="34" xfId="7" applyNumberFormat="1" applyFont="1" applyFill="1" applyBorder="1" applyAlignment="1" applyProtection="1">
      <alignment horizontal="right"/>
    </xf>
    <xf numFmtId="3" fontId="20" fillId="23" borderId="24" xfId="7" applyNumberFormat="1" applyFont="1" applyFill="1" applyBorder="1" applyAlignment="1" applyProtection="1">
      <alignment horizontal="right"/>
    </xf>
    <xf numFmtId="0" fontId="8" fillId="9" borderId="77" xfId="12" applyBorder="1" applyAlignment="1">
      <alignment wrapText="1"/>
      <protection locked="0"/>
    </xf>
    <xf numFmtId="3" fontId="20" fillId="23" borderId="18" xfId="7" applyNumberFormat="1" applyFont="1" applyFill="1" applyBorder="1" applyAlignment="1" applyProtection="1">
      <alignment horizontal="right"/>
    </xf>
    <xf numFmtId="3" fontId="7" fillId="4" borderId="14" xfId="7" applyNumberFormat="1" applyBorder="1" applyAlignment="1" applyProtection="1">
      <alignment horizontal="right"/>
    </xf>
    <xf numFmtId="3" fontId="20" fillId="9" borderId="18" xfId="7" applyNumberFormat="1" applyFont="1" applyFill="1" applyBorder="1" applyAlignment="1" applyProtection="1">
      <alignment horizontal="right"/>
    </xf>
    <xf numFmtId="0" fontId="8" fillId="9" borderId="80" xfId="12" applyBorder="1" applyAlignment="1">
      <alignment wrapText="1"/>
      <protection locked="0"/>
    </xf>
    <xf numFmtId="0" fontId="11" fillId="9" borderId="0" xfId="4" applyFill="1" applyProtection="1"/>
    <xf numFmtId="3" fontId="0" fillId="9" borderId="0" xfId="0" applyNumberFormat="1" applyFill="1"/>
    <xf numFmtId="0" fontId="8" fillId="5" borderId="0" xfId="8" applyAlignment="1" applyProtection="1">
      <alignment horizontal="left"/>
    </xf>
    <xf numFmtId="0" fontId="11" fillId="9" borderId="0" xfId="4" applyFill="1" applyAlignment="1">
      <alignment vertical="center"/>
    </xf>
    <xf numFmtId="3" fontId="7" fillId="0" borderId="14" xfId="7" applyNumberFormat="1" applyFill="1" applyBorder="1" applyAlignment="1" applyProtection="1">
      <alignment horizontal="right"/>
    </xf>
    <xf numFmtId="0" fontId="0" fillId="9" borderId="0" xfId="0" applyFill="1" applyAlignment="1">
      <alignment horizontal="right"/>
    </xf>
    <xf numFmtId="0" fontId="8" fillId="10" borderId="5" xfId="12" applyFill="1" applyAlignment="1">
      <alignment wrapText="1"/>
      <protection locked="0"/>
    </xf>
    <xf numFmtId="0" fontId="8" fillId="10" borderId="22" xfId="12" applyFill="1" applyBorder="1" applyAlignment="1">
      <alignment wrapText="1"/>
      <protection locked="0"/>
    </xf>
    <xf numFmtId="3" fontId="8" fillId="10" borderId="22" xfId="12" applyNumberFormat="1" applyFill="1" applyBorder="1" applyAlignment="1">
      <alignment wrapText="1"/>
      <protection locked="0"/>
    </xf>
    <xf numFmtId="0" fontId="8" fillId="9" borderId="0" xfId="0" applyFont="1" applyFill="1" applyAlignment="1">
      <alignment horizontal="left"/>
    </xf>
    <xf numFmtId="0" fontId="7" fillId="4" borderId="14" xfId="7"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8" fillId="5" borderId="38" xfId="8" applyBorder="1" applyAlignment="1" applyProtection="1">
      <alignment wrapText="1"/>
      <protection hidden="1"/>
    </xf>
    <xf numFmtId="3" fontId="7" fillId="8" borderId="0" xfId="26" applyFont="1" applyFill="1" applyBorder="1" applyAlignment="1" applyProtection="1">
      <alignment vertical="center" wrapText="1"/>
      <protection locked="0"/>
    </xf>
    <xf numFmtId="0" fontId="0" fillId="9" borderId="0" xfId="0" applyFont="1" applyFill="1" applyAlignment="1">
      <alignment horizontal="left" vertical="center"/>
    </xf>
    <xf numFmtId="0" fontId="8" fillId="9" borderId="13" xfId="0" applyFont="1" applyFill="1" applyBorder="1" applyAlignment="1">
      <alignment wrapText="1"/>
    </xf>
    <xf numFmtId="9" fontId="8" fillId="9" borderId="0" xfId="39" applyFont="1" applyFill="1" applyBorder="1" applyAlignment="1" applyProtection="1">
      <alignment horizontal="right" wrapText="1"/>
    </xf>
    <xf numFmtId="0" fontId="8" fillId="9" borderId="13" xfId="0" applyFont="1" applyFill="1" applyBorder="1" applyAlignment="1">
      <alignment horizontal="left" vertical="center" wrapText="1" indent="1"/>
    </xf>
    <xf numFmtId="0" fontId="8" fillId="9" borderId="13" xfId="0" applyFont="1" applyFill="1" applyBorder="1" applyAlignment="1">
      <alignment horizontal="left" wrapText="1" indent="3"/>
    </xf>
    <xf numFmtId="0" fontId="0" fillId="9" borderId="43" xfId="0" applyFill="1" applyBorder="1" applyAlignment="1">
      <alignment horizontal="left" vertical="center" wrapText="1"/>
    </xf>
    <xf numFmtId="4" fontId="7" fillId="4" borderId="13" xfId="7" applyNumberFormat="1" applyBorder="1" applyAlignment="1" applyProtection="1">
      <alignment horizontal="center" vertical="center" wrapText="1"/>
    </xf>
    <xf numFmtId="3" fontId="7" fillId="4" borderId="13" xfId="7" applyNumberFormat="1" applyBorder="1" applyAlignment="1" applyProtection="1">
      <alignment horizontal="right" vertical="center" wrapText="1"/>
    </xf>
    <xf numFmtId="4" fontId="7" fillId="9" borderId="0" xfId="7" applyNumberFormat="1" applyFill="1" applyBorder="1" applyAlignment="1" applyProtection="1">
      <alignment horizontal="center" vertical="center" wrapText="1"/>
    </xf>
    <xf numFmtId="3" fontId="8" fillId="9" borderId="0" xfId="26" applyFill="1" applyBorder="1" applyAlignment="1">
      <alignment vertical="center" wrapText="1"/>
      <protection locked="0"/>
    </xf>
    <xf numFmtId="3" fontId="0" fillId="9" borderId="0" xfId="0" applyNumberFormat="1" applyFill="1" applyBorder="1" applyAlignment="1" applyProtection="1">
      <alignment vertical="center"/>
    </xf>
    <xf numFmtId="3" fontId="7" fillId="9" borderId="0" xfId="7" applyNumberFormat="1" applyFill="1" applyBorder="1" applyAlignment="1" applyProtection="1">
      <alignment horizontal="right" vertical="center" wrapText="1"/>
    </xf>
    <xf numFmtId="0" fontId="14" fillId="9" borderId="0" xfId="5" applyFont="1" applyFill="1" applyBorder="1" applyAlignment="1" applyProtection="1">
      <alignment vertical="center" wrapText="1"/>
      <protection hidden="1"/>
    </xf>
    <xf numFmtId="3" fontId="8" fillId="9" borderId="0" xfId="5" applyNumberFormat="1" applyFont="1" applyFill="1" applyBorder="1" applyAlignment="1" applyProtection="1">
      <alignment vertical="center"/>
      <protection hidden="1"/>
    </xf>
    <xf numFmtId="3" fontId="8" fillId="9" borderId="80" xfId="26" applyBorder="1" applyAlignment="1">
      <alignment vertical="center" wrapText="1"/>
      <protection locked="0"/>
    </xf>
    <xf numFmtId="3" fontId="8" fillId="9" borderId="5" xfId="26" applyBorder="1" applyAlignment="1">
      <alignment vertical="center" wrapText="1"/>
      <protection locked="0"/>
    </xf>
    <xf numFmtId="3" fontId="8" fillId="9" borderId="77" xfId="26" applyBorder="1" applyAlignment="1">
      <alignment vertical="center" wrapText="1"/>
      <protection locked="0"/>
    </xf>
    <xf numFmtId="3" fontId="7" fillId="9" borderId="14" xfId="7" applyNumberFormat="1" applyFill="1" applyBorder="1" applyAlignment="1" applyProtection="1">
      <alignment horizontal="right"/>
    </xf>
    <xf numFmtId="0" fontId="44" fillId="0" borderId="43" xfId="0" applyFont="1" applyFill="1" applyBorder="1" applyAlignment="1">
      <alignment vertical="center" wrapText="1"/>
    </xf>
    <xf numFmtId="0" fontId="44" fillId="0" borderId="0" xfId="0" applyFont="1" applyFill="1" applyAlignment="1">
      <alignment vertical="center"/>
    </xf>
    <xf numFmtId="0" fontId="52" fillId="9" borderId="0" xfId="28" applyFont="1" applyFill="1" applyAlignment="1">
      <alignment vertical="center"/>
    </xf>
    <xf numFmtId="3" fontId="8" fillId="0" borderId="14" xfId="5" applyNumberFormat="1" applyFont="1" applyFill="1" applyBorder="1" applyAlignment="1" applyProtection="1">
      <alignment horizontal="right" vertical="center"/>
      <protection hidden="1"/>
    </xf>
    <xf numFmtId="3" fontId="8" fillId="0" borderId="14" xfId="5" applyNumberFormat="1" applyFont="1" applyFill="1" applyBorder="1" applyAlignment="1" applyProtection="1">
      <alignment horizontal="right" vertical="center" wrapText="1"/>
      <protection hidden="1"/>
    </xf>
    <xf numFmtId="3" fontId="8" fillId="0" borderId="5" xfId="5" applyNumberFormat="1" applyFont="1" applyFill="1" applyBorder="1" applyAlignment="1" applyProtection="1">
      <alignment horizontal="right" vertical="center"/>
      <protection hidden="1"/>
    </xf>
    <xf numFmtId="3" fontId="8" fillId="0" borderId="17" xfId="5" applyNumberFormat="1" applyFont="1" applyFill="1" applyBorder="1" applyAlignment="1" applyProtection="1">
      <alignment horizontal="right" vertical="center"/>
      <protection hidden="1"/>
    </xf>
    <xf numFmtId="3" fontId="8" fillId="9" borderId="12" xfId="5" applyNumberFormat="1" applyFill="1" applyBorder="1" applyAlignment="1" applyProtection="1">
      <alignment vertical="center"/>
      <protection hidden="1"/>
    </xf>
    <xf numFmtId="3" fontId="20" fillId="9" borderId="68" xfId="16" applyFill="1" applyBorder="1" applyAlignment="1">
      <alignment vertical="center"/>
      <protection locked="0"/>
    </xf>
    <xf numFmtId="3" fontId="20" fillId="9" borderId="37" xfId="16" applyFill="1" applyBorder="1" applyAlignment="1">
      <alignment vertical="center"/>
      <protection locked="0"/>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0" fontId="12" fillId="3" borderId="0" xfId="18" applyAlignment="1" applyProtection="1">
      <alignment horizontal="center" vertical="center" wrapText="1"/>
      <protection hidden="1"/>
    </xf>
    <xf numFmtId="0" fontId="0" fillId="9" borderId="43" xfId="0" applyFill="1" applyBorder="1" applyAlignment="1">
      <alignment vertical="center" wrapText="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0" fillId="9" borderId="43" xfId="0" applyFont="1" applyFill="1" applyBorder="1" applyAlignment="1" applyProtection="1">
      <alignment vertical="center" wrapText="1"/>
    </xf>
    <xf numFmtId="0" fontId="0" fillId="9" borderId="0" xfId="0" applyFill="1" applyAlignment="1" applyProtection="1">
      <alignment horizontal="left" vertical="center" wrapText="1"/>
      <protection hidden="1"/>
    </xf>
    <xf numFmtId="3" fontId="8" fillId="9" borderId="5" xfId="26" applyAlignment="1">
      <alignment horizontal="left" vertical="center"/>
      <protection locked="0"/>
    </xf>
    <xf numFmtId="0" fontId="12" fillId="3" borderId="28" xfId="18" applyBorder="1" applyAlignment="1" applyProtection="1">
      <alignment horizontal="center" vertical="center" wrapText="1"/>
      <protection hidden="1"/>
    </xf>
    <xf numFmtId="0" fontId="12" fillId="3" borderId="29" xfId="18" applyBorder="1" applyAlignment="1" applyProtection="1">
      <alignment horizontal="center" vertical="center" wrapText="1"/>
      <protection hidden="1"/>
    </xf>
    <xf numFmtId="0" fontId="12" fillId="3" borderId="31" xfId="18" applyBorder="1" applyAlignment="1" applyProtection="1">
      <alignment horizontal="center" vertical="center" wrapText="1"/>
      <protection hidden="1"/>
    </xf>
    <xf numFmtId="0" fontId="0" fillId="0" borderId="43" xfId="0" applyFont="1" applyFill="1" applyBorder="1" applyAlignment="1" applyProtection="1">
      <alignment vertical="center" wrapText="1"/>
    </xf>
    <xf numFmtId="0" fontId="8" fillId="0" borderId="43" xfId="0" applyFont="1" applyFill="1" applyBorder="1" applyAlignment="1" applyProtection="1">
      <alignment vertical="center" wrapText="1"/>
    </xf>
    <xf numFmtId="0" fontId="0" fillId="9" borderId="0" xfId="0" applyFill="1" applyBorder="1" applyAlignment="1">
      <alignment vertical="center" wrapText="1"/>
    </xf>
    <xf numFmtId="0" fontId="37" fillId="9" borderId="0" xfId="23" applyFont="1" applyFill="1" applyBorder="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0" fillId="9" borderId="49" xfId="18" applyFont="1" applyFill="1" applyBorder="1" applyAlignment="1" applyProtection="1">
      <alignment horizontal="left" vertical="center" wrapText="1"/>
      <protection hidden="1"/>
    </xf>
    <xf numFmtId="0" fontId="41" fillId="9" borderId="58" xfId="18" applyFont="1" applyFill="1" applyBorder="1" applyAlignment="1" applyProtection="1">
      <alignment horizontal="left" vertical="center" wrapText="1"/>
      <protection hidden="1"/>
    </xf>
    <xf numFmtId="0" fontId="41" fillId="9" borderId="59" xfId="18" applyFont="1" applyFill="1" applyBorder="1" applyAlignment="1" applyProtection="1">
      <alignment horizontal="left" vertical="center" wrapText="1"/>
      <protection hidden="1"/>
    </xf>
    <xf numFmtId="0" fontId="41" fillId="9" borderId="60"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1" fillId="9" borderId="72" xfId="4" applyFill="1" applyBorder="1" applyAlignment="1">
      <alignment horizontal="center" vertical="center"/>
    </xf>
    <xf numFmtId="0" fontId="11" fillId="9" borderId="66" xfId="4"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0" xfId="4" quotePrefix="1" applyFill="1" applyBorder="1" applyAlignment="1">
      <alignment horizontal="center" vertical="center"/>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45" xfId="4" quotePrefix="1" applyFill="1" applyBorder="1" applyAlignment="1">
      <alignment horizontal="center" vertical="center"/>
    </xf>
    <xf numFmtId="0" fontId="11" fillId="9" borderId="62" xfId="4" quotePrefix="1" applyFill="1" applyBorder="1" applyAlignment="1">
      <alignment horizontal="center" vertical="center"/>
    </xf>
    <xf numFmtId="0" fontId="11" fillId="9" borderId="63" xfId="4" applyFill="1" applyBorder="1" applyAlignment="1">
      <alignment horizontal="center" vertical="center"/>
    </xf>
    <xf numFmtId="0" fontId="11" fillId="9" borderId="64" xfId="4" applyFill="1" applyBorder="1" applyAlignment="1">
      <alignment horizontal="center" vertical="center"/>
    </xf>
    <xf numFmtId="0" fontId="11" fillId="9" borderId="72" xfId="4" quotePrefix="1"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0" fillId="9" borderId="0" xfId="0"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ont="1"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5" xfId="0" applyFill="1" applyBorder="1" applyAlignment="1">
      <alignment horizontal="center" vertical="center" textRotation="90" wrapText="1"/>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22" fillId="17" borderId="61" xfId="0" applyFont="1" applyFill="1" applyBorder="1" applyAlignment="1">
      <alignment horizontal="center" vertical="center"/>
    </xf>
    <xf numFmtId="0" fontId="7" fillId="4" borderId="34" xfId="2" applyFont="1" applyBorder="1" applyAlignment="1">
      <alignment horizontal="center" vertical="center" wrapText="1"/>
    </xf>
    <xf numFmtId="0" fontId="11" fillId="9" borderId="47" xfId="4" quotePrefix="1" applyFill="1" applyBorder="1" applyAlignment="1">
      <alignment horizontal="center" vertical="center"/>
    </xf>
    <xf numFmtId="0" fontId="7" fillId="4" borderId="13" xfId="7" applyBorder="1" applyAlignment="1" applyProtection="1">
      <alignment horizontal="left"/>
    </xf>
    <xf numFmtId="0" fontId="7" fillId="4" borderId="17" xfId="7" applyBorder="1" applyAlignment="1" applyProtection="1">
      <alignment horizontal="left"/>
    </xf>
    <xf numFmtId="0" fontId="8" fillId="9" borderId="44" xfId="12" applyBorder="1" applyAlignment="1">
      <alignment horizontal="left" wrapText="1"/>
      <protection locked="0"/>
    </xf>
    <xf numFmtId="0" fontId="8" fillId="9" borderId="76" xfId="12" applyBorder="1" applyAlignment="1">
      <alignment horizontal="left" wrapText="1"/>
      <protection locked="0"/>
    </xf>
    <xf numFmtId="0" fontId="0" fillId="5" borderId="0" xfId="8" applyFont="1" applyAlignment="1" applyProtection="1">
      <alignment horizontal="left"/>
    </xf>
    <xf numFmtId="0" fontId="8" fillId="5" borderId="0" xfId="8" applyAlignment="1" applyProtection="1"/>
    <xf numFmtId="0" fontId="7" fillId="4" borderId="14" xfId="7" applyBorder="1" applyAlignment="1" applyProtection="1">
      <alignment horizontal="center" vertical="center"/>
    </xf>
    <xf numFmtId="0" fontId="0" fillId="5" borderId="7" xfId="8" applyFont="1" applyBorder="1" applyAlignment="1" applyProtection="1">
      <alignment horizontal="left"/>
    </xf>
    <xf numFmtId="0" fontId="8" fillId="5" borderId="6" xfId="8" applyBorder="1" applyAlignment="1" applyProtection="1">
      <alignment horizontal="left"/>
    </xf>
    <xf numFmtId="0" fontId="0" fillId="5" borderId="24" xfId="8" applyFont="1" applyBorder="1" applyAlignment="1" applyProtection="1">
      <alignment horizontal="left"/>
    </xf>
    <xf numFmtId="0" fontId="8" fillId="5" borderId="25" xfId="8" applyBorder="1" applyAlignment="1" applyProtection="1">
      <alignment horizontal="left"/>
    </xf>
    <xf numFmtId="0" fontId="0" fillId="9" borderId="81" xfId="12" applyFont="1" applyBorder="1" applyAlignment="1">
      <alignment horizontal="left" wrapText="1"/>
      <protection locked="0"/>
    </xf>
    <xf numFmtId="0" fontId="8" fillId="9" borderId="82" xfId="12" applyBorder="1" applyAlignment="1">
      <alignment horizontal="left" wrapText="1"/>
      <protection locked="0"/>
    </xf>
    <xf numFmtId="0" fontId="7" fillId="4" borderId="13" xfId="7" applyBorder="1" applyAlignment="1" applyProtection="1">
      <alignment horizontal="left" wrapText="1"/>
    </xf>
    <xf numFmtId="0" fontId="7" fillId="4" borderId="17" xfId="7" applyBorder="1" applyAlignment="1" applyProtection="1">
      <alignment horizontal="left" wrapText="1"/>
    </xf>
    <xf numFmtId="0" fontId="0" fillId="9" borderId="44" xfId="12" applyFont="1" applyBorder="1" applyAlignment="1">
      <alignment horizontal="left" wrapText="1"/>
      <protection locked="0"/>
    </xf>
    <xf numFmtId="0" fontId="0" fillId="9" borderId="19" xfId="0" applyFill="1" applyBorder="1" applyAlignment="1">
      <alignment horizontal="right" wrapText="1"/>
    </xf>
    <xf numFmtId="0" fontId="0" fillId="9" borderId="78" xfId="12" applyFont="1" applyBorder="1" applyAlignment="1">
      <alignment horizontal="left" wrapText="1"/>
      <protection locked="0"/>
    </xf>
    <xf numFmtId="0" fontId="8" fillId="9" borderId="79" xfId="12" applyBorder="1" applyAlignment="1">
      <alignment horizontal="left" wrapText="1"/>
      <protection locked="0"/>
    </xf>
    <xf numFmtId="0" fontId="8" fillId="5" borderId="0" xfId="8" applyAlignment="1" applyProtection="1">
      <alignment horizontal="left"/>
    </xf>
    <xf numFmtId="0" fontId="8" fillId="9" borderId="0" xfId="0" applyFont="1" applyFill="1" applyAlignment="1">
      <alignment horizontal="left" wrapText="1"/>
    </xf>
    <xf numFmtId="3" fontId="7" fillId="4" borderId="17" xfId="7" applyNumberFormat="1" applyBorder="1" applyAlignment="1" applyProtection="1">
      <alignment horizontal="left"/>
    </xf>
    <xf numFmtId="0" fontId="7" fillId="4" borderId="13" xfId="7" applyBorder="1" applyAlignment="1" applyProtection="1">
      <alignment horizontal="left" vertical="center"/>
    </xf>
    <xf numFmtId="0" fontId="7" fillId="4" borderId="17" xfId="7" applyBorder="1" applyAlignment="1" applyProtection="1">
      <alignment horizontal="left" vertical="center"/>
    </xf>
    <xf numFmtId="0" fontId="8" fillId="9" borderId="0" xfId="0" applyFont="1" applyFill="1" applyAlignment="1">
      <alignment horizontal="left"/>
    </xf>
    <xf numFmtId="0" fontId="8" fillId="9" borderId="0" xfId="0" applyFont="1" applyFill="1" applyAlignment="1">
      <alignment horizontal="left" vertical="center" wrapText="1"/>
    </xf>
    <xf numFmtId="0" fontId="8" fillId="9" borderId="44" xfId="12" applyBorder="1" applyAlignment="1">
      <alignment horizontal="left" vertical="center"/>
      <protection locked="0"/>
    </xf>
    <xf numFmtId="0" fontId="8" fillId="9" borderId="76" xfId="12" applyBorder="1" applyAlignment="1">
      <alignment horizontal="left" vertical="center"/>
      <protection locked="0"/>
    </xf>
    <xf numFmtId="3" fontId="7" fillId="4" borderId="16" xfId="7" applyNumberFormat="1" applyBorder="1" applyAlignment="1" applyProtection="1">
      <alignment horizontal="left" vertical="center"/>
      <protection hidden="1"/>
    </xf>
    <xf numFmtId="3" fontId="7" fillId="4" borderId="19"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8" xfId="7" applyNumberFormat="1" applyBorder="1" applyAlignment="1" applyProtection="1">
      <alignment horizontal="left" vertical="center"/>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0" fontId="13" fillId="3" borderId="16" xfId="18" applyFont="1" applyBorder="1" applyAlignment="1" applyProtection="1">
      <alignment horizontal="left" vertical="center" wrapText="1"/>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horizontal="left"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3" fontId="7" fillId="8" borderId="14" xfId="7" applyNumberFormat="1" applyFill="1" applyBorder="1" applyAlignment="1" applyProtection="1">
      <alignment horizontal="center" vertical="center" wrapText="1"/>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cellXfs>
  <cellStyles count="42">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Normal_SIBELGA 2005-tableaux2" xfId="41" xr:uid="{DD3BA6C0-85DD-4CC3-B9EB-ADFA1BE833FC}"/>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1039">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Bonus/Malus </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2"/>
            </a:solidFill>
            <a:ln>
              <a:noFill/>
            </a:ln>
            <a:effectLst/>
          </c:spPr>
          <c:invertIfNegative val="0"/>
          <c:dPt>
            <c:idx val="6"/>
            <c:invertIfNegative val="0"/>
            <c:bubble3D val="0"/>
            <c:spPr>
              <a:solidFill>
                <a:schemeClr val="accent4"/>
              </a:solidFill>
              <a:ln>
                <a:noFill/>
              </a:ln>
              <a:effectLst/>
            </c:spPr>
            <c:extLst>
              <c:ext xmlns:c16="http://schemas.microsoft.com/office/drawing/2014/chart" uri="{C3380CC4-5D6E-409C-BE32-E72D297353CC}">
                <c16:uniqueId val="{00000001-6E8D-465F-A4A1-497D0A0D1054}"/>
              </c:ext>
            </c:extLst>
          </c:dPt>
          <c:dPt>
            <c:idx val="8"/>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4BD2-43AE-9A4E-9CB341B1DEC5}"/>
              </c:ext>
            </c:extLst>
          </c:dPt>
          <c:cat>
            <c:strRef>
              <c:f>'TAB3'!$A$81:$A$87</c:f>
              <c:strCache>
                <c:ptCount val="7"/>
                <c:pt idx="0">
                  <c:v>Bonus/Malus "Charges contrôlables hors OSP"</c:v>
                </c:pt>
                <c:pt idx="1">
                  <c:v>Bonus/Malus "Charges contrôlables OSP"</c:v>
                </c:pt>
                <c:pt idx="2">
                  <c:v>Bonus/Malus "Achat électricité pour pertes"</c:v>
                </c:pt>
                <c:pt idx="3">
                  <c:v>Bonus/Malus "Achat électricité pour clientèle GRD"</c:v>
                </c:pt>
                <c:pt idx="4">
                  <c:v>Bonus/Malus "Achat certificats vert"</c:v>
                </c:pt>
                <c:pt idx="5">
                  <c:v>Bonus restitué par le GRD</c:v>
                </c:pt>
                <c:pt idx="6">
                  <c:v>Bonus/Malus TOTAL</c:v>
                </c:pt>
              </c:strCache>
            </c:strRef>
          </c:cat>
          <c:val>
            <c:numRef>
              <c:f>'TAB3'!$B$81:$B$87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BD2-43AE-9A4E-9CB341B1DEC5}"/>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Solde régulatoire</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1"/>
            </a:solidFill>
            <a:ln>
              <a:noFill/>
            </a:ln>
            <a:effectLst/>
          </c:spPr>
          <c:invertIfNegative val="0"/>
          <c:dPt>
            <c:idx val="7"/>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A605-4FD2-8335-E26CB579A6F1}"/>
              </c:ext>
            </c:extLst>
          </c:dPt>
          <c:dPt>
            <c:idx val="18"/>
            <c:invertIfNegative val="0"/>
            <c:bubble3D val="0"/>
            <c:spPr>
              <a:solidFill>
                <a:schemeClr val="accent4"/>
              </a:solidFill>
              <a:ln>
                <a:noFill/>
              </a:ln>
              <a:effectLst/>
            </c:spPr>
            <c:extLst>
              <c:ext xmlns:c16="http://schemas.microsoft.com/office/drawing/2014/chart" uri="{C3380CC4-5D6E-409C-BE32-E72D297353CC}">
                <c16:uniqueId val="{00000003-9CDE-477C-A566-1C8E128AD041}"/>
              </c:ext>
            </c:extLst>
          </c:dPt>
          <c:cat>
            <c:strRef>
              <c:f>'TAB3'!$A$55:$A$73</c:f>
              <c:strCache>
                <c:ptCount val="19"/>
                <c:pt idx="0">
                  <c:v>Solde régulatoire "Transit"</c:v>
                </c:pt>
                <c:pt idx="1">
                  <c:v>Solde régulatoire "Achat électricité pour pertes"</c:v>
                </c:pt>
                <c:pt idx="2">
                  <c:v>Solde régulatoire "Réconciliation FeReSo hors OSP"</c:v>
                </c:pt>
                <c:pt idx="3">
                  <c:v>Solde régulatoire "Redevance de voirie"</c:v>
                </c:pt>
                <c:pt idx="4">
                  <c:v>Solde régulatoire "Impôt des sociétés"</c:v>
                </c:pt>
                <c:pt idx="5">
                  <c:v>Solde régulatoire "Autres impôts, taxes et surcharges"</c:v>
                </c:pt>
                <c:pt idx="6">
                  <c:v>Solde régulatoire "Cotisations de responsabilisation"</c:v>
                </c:pt>
                <c:pt idx="7">
                  <c:v>Solde régulatoire "Charges de pension non-capitalisées"</c:v>
                </c:pt>
                <c:pt idx="8">
                  <c:v>Solde régulatoire "Achat électricité pour clientèle GRD"</c:v>
                </c:pt>
                <c:pt idx="9">
                  <c:v>Solde régulatoire "Charges distribution pour clientèle GRD"</c:v>
                </c:pt>
                <c:pt idx="10">
                  <c:v>Solde régulatoire "Charges transport pour clientèle GRD"</c:v>
                </c:pt>
                <c:pt idx="11">
                  <c:v>Solde régulatoire "Produits vente électricité clientèle GRD"</c:v>
                </c:pt>
                <c:pt idx="12">
                  <c:v>Solde régulatoire "Achat certificats vert"</c:v>
                </c:pt>
                <c:pt idx="13">
                  <c:v>Solde régulatoire "Réconciliation FeReSo OSP"</c:v>
                </c:pt>
                <c:pt idx="14">
                  <c:v>Solde régulatoire "Marge équitable"</c:v>
                </c:pt>
                <c:pt idx="15">
                  <c:v>Solde régulatoire "Chiffre d'affaires distribution"</c:v>
                </c:pt>
                <c:pt idx="16">
                  <c:v>Solde régulatoire "Terme Qualité"</c:v>
                </c:pt>
                <c:pt idx="17">
                  <c:v>Bonus restitué par le GRD</c:v>
                </c:pt>
                <c:pt idx="18">
                  <c:v>Solde régulatoire TOTAL</c:v>
                </c:pt>
              </c:strCache>
            </c:strRef>
          </c:cat>
          <c:val>
            <c:numRef>
              <c:f>'TAB3'!$B$55:$B$73</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#N/A</c:v>
                </c:pt>
                <c:pt idx="17">
                  <c:v>0</c:v>
                </c:pt>
                <c:pt idx="18">
                  <c:v>#N/A</c:v>
                </c:pt>
              </c:numCache>
            </c:numRef>
          </c:val>
          <c:extLst>
            <c:ext xmlns:c16="http://schemas.microsoft.com/office/drawing/2014/chart" uri="{C3380CC4-5D6E-409C-BE32-E72D297353CC}">
              <c16:uniqueId val="{00000004-E7AB-4BF4-AAE1-CD7ADBB5F16A}"/>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solidFill>
                  <a:srgbClr val="126F7D"/>
                </a:solidFill>
              </a:rPr>
              <a:t>Détail du solde régulatoire relatif aux produits issus des tarifs périodiques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6"/>
            <c:invertIfNegative val="0"/>
            <c:bubble3D val="0"/>
            <c:spPr>
              <a:solidFill>
                <a:schemeClr val="accent4"/>
              </a:solidFill>
              <a:ln>
                <a:noFill/>
              </a:ln>
              <a:effectLst/>
            </c:spPr>
            <c:extLst>
              <c:ext xmlns:c16="http://schemas.microsoft.com/office/drawing/2014/chart" uri="{C3380CC4-5D6E-409C-BE32-E72D297353CC}">
                <c16:uniqueId val="{00000006-2817-476C-B4CB-6C71024D0152}"/>
              </c:ext>
            </c:extLst>
          </c:dPt>
          <c:dLbls>
            <c:dLbl>
              <c:idx val="2"/>
              <c:layout>
                <c:manualLayout>
                  <c:x val="-4.1214245437249247E-3"/>
                  <c:y val="3.98009780157288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17-476C-B4CB-6C71024D01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'TAB3.2'!$A$17:$A$23</c:f>
              <c:strCache>
                <c:ptCount val="7"/>
                <c:pt idx="0">
                  <c:v>Terme fixe</c:v>
                </c:pt>
                <c:pt idx="1">
                  <c:v>Terme capacitaire</c:v>
                </c:pt>
                <c:pt idx="2">
                  <c:v>Prosumer</c:v>
                </c:pt>
                <c:pt idx="3">
                  <c:v>Terme proportionnel hors ISOC et redevance voirie</c:v>
                </c:pt>
                <c:pt idx="4">
                  <c:v>Energie réactive</c:v>
                </c:pt>
                <c:pt idx="5">
                  <c:v>Injection</c:v>
                </c:pt>
                <c:pt idx="6">
                  <c:v>TOTAL Hors ISOC et redevance de voirie</c:v>
                </c:pt>
              </c:strCache>
            </c:strRef>
          </c:cat>
          <c:val>
            <c:numRef>
              <c:f>'TAB3.2'!$F$17:$F$23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2817-476C-B4CB-6C71024D0152}"/>
            </c:ext>
          </c:extLst>
        </c:ser>
        <c:dLbls>
          <c:dLblPos val="outEnd"/>
          <c:showLegendKey val="0"/>
          <c:showVal val="1"/>
          <c:showCatName val="0"/>
          <c:showSerName val="0"/>
          <c:showPercent val="0"/>
          <c:showBubbleSize val="0"/>
        </c:dLbls>
        <c:gapWidth val="182"/>
        <c:axId val="1260457944"/>
        <c:axId val="1260451712"/>
      </c:barChart>
      <c:catAx>
        <c:axId val="126045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60451712"/>
        <c:crosses val="autoZero"/>
        <c:auto val="1"/>
        <c:lblAlgn val="ctr"/>
        <c:lblOffset val="100"/>
        <c:noMultiLvlLbl val="0"/>
      </c:catAx>
      <c:valAx>
        <c:axId val="12604517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045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capacitaire</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AAAF-4BE5-B5B5-8ED84D9F82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'TAB3.2'!$B$16:$F$16</c:f>
              <c:strCache>
                <c:ptCount val="5"/>
                <c:pt idx="0">
                  <c:v>TMT</c:v>
                </c:pt>
                <c:pt idx="1">
                  <c:v>MT</c:v>
                </c:pt>
                <c:pt idx="2">
                  <c:v>TBT</c:v>
                </c:pt>
                <c:pt idx="3">
                  <c:v>BT</c:v>
                </c:pt>
                <c:pt idx="4">
                  <c:v>Total</c:v>
                </c:pt>
              </c:strCache>
            </c:strRef>
          </c:cat>
          <c:val>
            <c:numRef>
              <c:f>'TAB3.2'!$B$18:$F$18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AAAF-4BE5-B5B5-8ED84D9F82E8}"/>
            </c:ext>
          </c:extLst>
        </c:ser>
        <c:dLbls>
          <c:dLblPos val="outEnd"/>
          <c:showLegendKey val="0"/>
          <c:showVal val="1"/>
          <c:showCatName val="0"/>
          <c:showSerName val="0"/>
          <c:showPercent val="0"/>
          <c:showBubbleSize val="0"/>
        </c:dLbls>
        <c:gapWidth val="182"/>
        <c:axId val="1475906016"/>
        <c:axId val="1475906344"/>
      </c:barChart>
      <c:catAx>
        <c:axId val="147590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475906344"/>
        <c:crosses val="autoZero"/>
        <c:auto val="1"/>
        <c:lblAlgn val="ctr"/>
        <c:lblOffset val="100"/>
        <c:noMultiLvlLbl val="0"/>
      </c:catAx>
      <c:valAx>
        <c:axId val="14759063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90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proportionnel</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5292-45EE-A4BB-8C7FE8A008A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'TAB3.2'!$B$16:$F$16</c:f>
              <c:strCache>
                <c:ptCount val="5"/>
                <c:pt idx="0">
                  <c:v>TMT</c:v>
                </c:pt>
                <c:pt idx="1">
                  <c:v>MT</c:v>
                </c:pt>
                <c:pt idx="2">
                  <c:v>TBT</c:v>
                </c:pt>
                <c:pt idx="3">
                  <c:v>BT</c:v>
                </c:pt>
                <c:pt idx="4">
                  <c:v>Total</c:v>
                </c:pt>
              </c:strCache>
            </c:strRef>
          </c:cat>
          <c:val>
            <c:numRef>
              <c:f>'TAB3.2'!$B$20:$F$20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292-45EE-A4BB-8C7FE8A008AD}"/>
            </c:ext>
          </c:extLst>
        </c:ser>
        <c:dLbls>
          <c:dLblPos val="outEnd"/>
          <c:showLegendKey val="0"/>
          <c:showVal val="1"/>
          <c:showCatName val="0"/>
          <c:showSerName val="0"/>
          <c:showPercent val="0"/>
          <c:showBubbleSize val="0"/>
        </c:dLbls>
        <c:gapWidth val="182"/>
        <c:axId val="1250275400"/>
        <c:axId val="1250273432"/>
      </c:barChart>
      <c:catAx>
        <c:axId val="1250275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50273432"/>
        <c:crosses val="autoZero"/>
        <c:auto val="1"/>
        <c:lblAlgn val="ctr"/>
        <c:lblOffset val="100"/>
        <c:noMultiLvlLbl val="0"/>
      </c:catAx>
      <c:valAx>
        <c:axId val="12502734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275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fr-FR" sz="1400" b="0" i="0" u="none" strike="noStrike" baseline="0">
                <a:solidFill>
                  <a:sysClr val="windowText" lastClr="000000">
                    <a:lumMod val="65000"/>
                    <a:lumOff val="35000"/>
                  </a:sysClr>
                </a:solidFill>
                <a:latin typeface="Calibri" panose="020F0502020204030204"/>
              </a:rPr>
              <a:t>Réconciliation de la Base d'Actifs Régulées budgétée et réelle de l'année N</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3-A577-4C3C-A075-F5042E7F131A}"/>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2-A577-4C3C-A075-F5042E7F13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'TAB7.1.1'!$J$21:$J$30</c:f>
              <c:strCache>
                <c:ptCount val="10"/>
                <c:pt idx="0">
                  <c:v>RAB budgétée 31/12/N</c:v>
                </c:pt>
                <c:pt idx="1">
                  <c:v>Ecart solde 01/01/N</c:v>
                </c:pt>
                <c:pt idx="2">
                  <c:v>Ecart investissements réseau</c:v>
                </c:pt>
                <c:pt idx="3">
                  <c:v>Ecart désinvestissements réseau</c:v>
                </c:pt>
                <c:pt idx="4">
                  <c:v>Ecart investissement hors réseau</c:v>
                </c:pt>
                <c:pt idx="5">
                  <c:v>Ecart désinvestissement hors réseau</c:v>
                </c:pt>
                <c:pt idx="6">
                  <c:v>Ecart intervention utilisateurs</c:v>
                </c:pt>
                <c:pt idx="7">
                  <c:v>Ecart subsides</c:v>
                </c:pt>
                <c:pt idx="8">
                  <c:v>Ecart amortissements &amp; RDV</c:v>
                </c:pt>
                <c:pt idx="9">
                  <c:v>RAB réelle 31/12/N</c:v>
                </c:pt>
              </c:strCache>
            </c:strRef>
          </c:cat>
          <c:val>
            <c:numRef>
              <c:f>'TAB7.1.1'!$K$21:$K$30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577-4C3C-A075-F5042E7F131A}"/>
            </c:ext>
          </c:extLst>
        </c:ser>
        <c:dLbls>
          <c:showLegendKey val="0"/>
          <c:showVal val="1"/>
          <c:showCatName val="0"/>
          <c:showSerName val="0"/>
          <c:showPercent val="0"/>
          <c:showBubbleSize val="0"/>
        </c:dLbls>
        <c:gapWidth val="50"/>
        <c:axId val="918515567"/>
        <c:axId val="918528879"/>
      </c:barChart>
      <c:catAx>
        <c:axId val="918515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28879"/>
        <c:crosses val="autoZero"/>
        <c:auto val="1"/>
        <c:lblAlgn val="ctr"/>
        <c:lblOffset val="100"/>
        <c:noMultiLvlLbl val="0"/>
      </c:catAx>
      <c:valAx>
        <c:axId val="9185288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155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'TAB7.1.1'!$B$62</c:f>
              <c:strCache>
                <c:ptCount val="1"/>
                <c:pt idx="0">
                  <c:v>Investissements bruts</c:v>
                </c:pt>
              </c:strCache>
            </c:strRef>
          </c:tx>
          <c:spPr>
            <a:solidFill>
              <a:schemeClr val="accent1"/>
            </a:solidFill>
            <a:ln>
              <a:noFill/>
            </a:ln>
            <a:effectLst/>
          </c:spPr>
          <c:invertIfNegative val="0"/>
          <c:cat>
            <c:strRef>
              <c:extLst>
                <c:ext xmlns:c15="http://schemas.microsoft.com/office/drawing/2012/chart" uri="{02D57815-91ED-43cb-92C2-25804820EDAC}">
                  <c15:fullRef>
                    <c15:sqref>'TAB7.1.1'!$A$63:$A$83</c15:sqref>
                  </c15:fullRef>
                </c:ext>
              </c:extLst>
              <c:f>'TAB7.1.1'!$A$63:$A$78</c:f>
              <c:strCache>
                <c:ptCount val="16"/>
                <c:pt idx="0">
                  <c:v>Terrains</c:v>
                </c:pt>
                <c:pt idx="1">
                  <c:v>Bâtiments techniques</c:v>
                </c:pt>
                <c:pt idx="2">
                  <c:v>Câbles - réseau MT</c:v>
                </c:pt>
                <c:pt idx="3">
                  <c:v>Câbles - réseau BT</c:v>
                </c:pt>
                <c:pt idx="4">
                  <c:v>Lignes - réseau MT</c:v>
                </c:pt>
                <c:pt idx="5">
                  <c:v>Lignes - réseau BT</c:v>
                </c:pt>
                <c:pt idx="6">
                  <c:v>Postes et cabines - réseau MT</c:v>
                </c:pt>
                <c:pt idx="7">
                  <c:v>Postes et cabines - réseau BT</c:v>
                </c:pt>
                <c:pt idx="8">
                  <c:v>Raccordements - transformation MT</c:v>
                </c:pt>
                <c:pt idx="9">
                  <c:v>Raccordements - réseau MT</c:v>
                </c:pt>
                <c:pt idx="10">
                  <c:v>Raccordements - transformation BT</c:v>
                </c:pt>
                <c:pt idx="11">
                  <c:v>Raccordements - réseau BT</c:v>
                </c:pt>
                <c:pt idx="12">
                  <c:v>Appareils de mesure - réseau MT</c:v>
                </c:pt>
                <c:pt idx="13">
                  <c:v>Appareils de mesure - réseau BT</c:v>
                </c:pt>
                <c:pt idx="14">
                  <c:v>Compteurs intelligents</c:v>
                </c:pt>
                <c:pt idx="15">
                  <c:v>Compteurs à budget</c:v>
                </c:pt>
              </c:strCache>
            </c:strRef>
          </c:cat>
          <c:val>
            <c:numRef>
              <c:extLst>
                <c:ext xmlns:c15="http://schemas.microsoft.com/office/drawing/2012/chart" uri="{02D57815-91ED-43cb-92C2-25804820EDAC}">
                  <c15:fullRef>
                    <c15:sqref>'TAB7.1.1'!$B$63:$B$83</c15:sqref>
                  </c15:fullRef>
                </c:ext>
              </c:extLst>
              <c:f>'TAB7.1.1'!$B$63:$B$78</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965A-49CF-BADD-A415DCC6E700}"/>
            </c:ext>
          </c:extLst>
        </c:ser>
        <c:ser>
          <c:idx val="1"/>
          <c:order val="1"/>
          <c:tx>
            <c:strRef>
              <c:f>'TAB7.1.1'!$C$62</c:f>
              <c:strCache>
                <c:ptCount val="1"/>
                <c:pt idx="0">
                  <c:v>Interventions clients</c:v>
                </c:pt>
              </c:strCache>
            </c:strRef>
          </c:tx>
          <c:spPr>
            <a:solidFill>
              <a:schemeClr val="accent2"/>
            </a:solidFill>
            <a:ln>
              <a:noFill/>
            </a:ln>
            <a:effectLst/>
          </c:spPr>
          <c:invertIfNegative val="0"/>
          <c:cat>
            <c:strRef>
              <c:extLst>
                <c:ext xmlns:c15="http://schemas.microsoft.com/office/drawing/2012/chart" uri="{02D57815-91ED-43cb-92C2-25804820EDAC}">
                  <c15:fullRef>
                    <c15:sqref>'TAB7.1.1'!$A$63:$A$83</c15:sqref>
                  </c15:fullRef>
                </c:ext>
              </c:extLst>
              <c:f>'TAB7.1.1'!$A$63:$A$78</c:f>
              <c:strCache>
                <c:ptCount val="16"/>
                <c:pt idx="0">
                  <c:v>Terrains</c:v>
                </c:pt>
                <c:pt idx="1">
                  <c:v>Bâtiments techniques</c:v>
                </c:pt>
                <c:pt idx="2">
                  <c:v>Câbles - réseau MT</c:v>
                </c:pt>
                <c:pt idx="3">
                  <c:v>Câbles - réseau BT</c:v>
                </c:pt>
                <c:pt idx="4">
                  <c:v>Lignes - réseau MT</c:v>
                </c:pt>
                <c:pt idx="5">
                  <c:v>Lignes - réseau BT</c:v>
                </c:pt>
                <c:pt idx="6">
                  <c:v>Postes et cabines - réseau MT</c:v>
                </c:pt>
                <c:pt idx="7">
                  <c:v>Postes et cabines - réseau BT</c:v>
                </c:pt>
                <c:pt idx="8">
                  <c:v>Raccordements - transformation MT</c:v>
                </c:pt>
                <c:pt idx="9">
                  <c:v>Raccordements - réseau MT</c:v>
                </c:pt>
                <c:pt idx="10">
                  <c:v>Raccordements - transformation BT</c:v>
                </c:pt>
                <c:pt idx="11">
                  <c:v>Raccordements - réseau BT</c:v>
                </c:pt>
                <c:pt idx="12">
                  <c:v>Appareils de mesure - réseau MT</c:v>
                </c:pt>
                <c:pt idx="13">
                  <c:v>Appareils de mesure - réseau BT</c:v>
                </c:pt>
                <c:pt idx="14">
                  <c:v>Compteurs intelligents</c:v>
                </c:pt>
                <c:pt idx="15">
                  <c:v>Compteurs à budget</c:v>
                </c:pt>
              </c:strCache>
            </c:strRef>
          </c:cat>
          <c:val>
            <c:numRef>
              <c:extLst>
                <c:ext xmlns:c15="http://schemas.microsoft.com/office/drawing/2012/chart" uri="{02D57815-91ED-43cb-92C2-25804820EDAC}">
                  <c15:fullRef>
                    <c15:sqref>'TAB7.1.1'!$C$63:$C$83</c15:sqref>
                  </c15:fullRef>
                </c:ext>
              </c:extLst>
              <c:f>'TAB7.1.1'!$C$63:$C$78</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965A-49CF-BADD-A415DCC6E700}"/>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'TAB7.1.1'!$B$94</c:f>
              <c:strCache>
                <c:ptCount val="1"/>
                <c:pt idx="0">
                  <c:v>Investissements bruts</c:v>
                </c:pt>
              </c:strCache>
            </c:strRef>
          </c:tx>
          <c:spPr>
            <a:solidFill>
              <a:schemeClr val="accent1"/>
            </a:solidFill>
            <a:ln>
              <a:noFill/>
            </a:ln>
            <a:effectLst/>
          </c:spPr>
          <c:invertIfNegative val="0"/>
          <c:cat>
            <c:strRef>
              <c:extLst>
                <c:ext xmlns:c15="http://schemas.microsoft.com/office/drawing/2012/chart" uri="{02D57815-91ED-43cb-92C2-25804820EDAC}">
                  <c15:fullRef>
                    <c15:sqref>'TAB7.1.1'!$A$95:$A$106</c15:sqref>
                  </c15:fullRef>
                </c:ext>
              </c:extLst>
              <c:f>'TAB7.1.1'!$A$95:$A$101</c:f>
              <c:strCache>
                <c:ptCount val="7"/>
                <c:pt idx="0">
                  <c:v>Terrains</c:v>
                </c:pt>
                <c:pt idx="1">
                  <c:v>Batiments administratifs</c:v>
                </c:pt>
                <c:pt idx="2">
                  <c:v>Mobilier</c:v>
                </c:pt>
                <c:pt idx="3">
                  <c:v>Matériel roulant</c:v>
                </c:pt>
                <c:pt idx="4">
                  <c:v>Réseau fibre-optique</c:v>
                </c:pt>
                <c:pt idx="5">
                  <c:v>Outillage et machines</c:v>
                </c:pt>
                <c:pt idx="6">
                  <c:v>Logiciels</c:v>
                </c:pt>
              </c:strCache>
            </c:strRef>
          </c:cat>
          <c:val>
            <c:numRef>
              <c:extLst>
                <c:ext xmlns:c15="http://schemas.microsoft.com/office/drawing/2012/chart" uri="{02D57815-91ED-43cb-92C2-25804820EDAC}">
                  <c15:fullRef>
                    <c15:sqref>'TAB7.1.1'!$B$95:$B$106</c15:sqref>
                  </c15:fullRef>
                </c:ext>
              </c:extLst>
              <c:f>'TAB7.1.1'!$B$95:$B$101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BEA-4A8B-A8D0-5FD856D4215A}"/>
            </c:ext>
          </c:extLst>
        </c:ser>
        <c:ser>
          <c:idx val="1"/>
          <c:order val="1"/>
          <c:tx>
            <c:strRef>
              <c:f>'TAB7.1.1'!$C$94</c:f>
              <c:strCache>
                <c:ptCount val="1"/>
                <c:pt idx="0">
                  <c:v>Interventions clients</c:v>
                </c:pt>
              </c:strCache>
            </c:strRef>
          </c:tx>
          <c:spPr>
            <a:solidFill>
              <a:schemeClr val="accent2"/>
            </a:solidFill>
            <a:ln>
              <a:noFill/>
            </a:ln>
            <a:effectLst/>
          </c:spPr>
          <c:invertIfNegative val="0"/>
          <c:cat>
            <c:strRef>
              <c:extLst>
                <c:ext xmlns:c15="http://schemas.microsoft.com/office/drawing/2012/chart" uri="{02D57815-91ED-43cb-92C2-25804820EDAC}">
                  <c15:fullRef>
                    <c15:sqref>'TAB7.1.1'!$A$95:$A$106</c15:sqref>
                  </c15:fullRef>
                </c:ext>
              </c:extLst>
              <c:f>'TAB7.1.1'!$A$95:$A$101</c:f>
              <c:strCache>
                <c:ptCount val="7"/>
                <c:pt idx="0">
                  <c:v>Terrains</c:v>
                </c:pt>
                <c:pt idx="1">
                  <c:v>Batiments administratifs</c:v>
                </c:pt>
                <c:pt idx="2">
                  <c:v>Mobilier</c:v>
                </c:pt>
                <c:pt idx="3">
                  <c:v>Matériel roulant</c:v>
                </c:pt>
                <c:pt idx="4">
                  <c:v>Réseau fibre-optique</c:v>
                </c:pt>
                <c:pt idx="5">
                  <c:v>Outillage et machines</c:v>
                </c:pt>
                <c:pt idx="6">
                  <c:v>Logiciels</c:v>
                </c:pt>
              </c:strCache>
            </c:strRef>
          </c:cat>
          <c:val>
            <c:numRef>
              <c:extLst>
                <c:ext xmlns:c15="http://schemas.microsoft.com/office/drawing/2012/chart" uri="{02D57815-91ED-43cb-92C2-25804820EDAC}">
                  <c15:fullRef>
                    <c15:sqref>'TAB7.1.1'!$C$95:$C$106</c15:sqref>
                  </c15:fullRef>
                </c:ext>
              </c:extLst>
              <c:f>'TAB7.1.1'!$C$95:$C$101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BEA-4A8B-A8D0-5FD856D4215A}"/>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Hors OSP budget N / réelles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OSP budget N / réelles N</a:t>
            </a:r>
            <a:endParaRPr lang="fr-BE" sz="1400">
              <a:effectLst/>
              <a:latin typeface="+mn-lt"/>
            </a:endParaRPr>
          </a:p>
        </cx:rich>
      </cx:tx>
    </cx:title>
    <cx:plotArea>
      <cx:plotAreaRegion>
        <cx:series layoutId="waterfall" uniqueId="{821ECE81-6010-44BC-B524-2D22B81BD42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Variation des charge nettes contrôlables hors OSP réelles N-1 / réelles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Variation des charge nettes contrôlables hors OSP réelles N-1 / réelles N</a:t>
          </a:r>
        </a:p>
      </cx:txPr>
    </cx:title>
    <cx:plotArea>
      <cx:plotAreaRegion>
        <cx:series layoutId="waterfall" uniqueId="{4842E969-6A77-4EB3-BE14-C9517327B965}">
          <cx:dataPt idx="0">
            <cx:spPr>
              <a:solidFill>
                <a:srgbClr val="63CDEE"/>
              </a:solidFill>
            </cx:spPr>
          </cx:dataPt>
          <cx:dataPt idx="21">
            <cx:spPr>
              <a:solidFill>
                <a:srgbClr val="63CDEE"/>
              </a:solidFill>
            </cx:spPr>
          </cx:dataPt>
          <cx:dataId val="0"/>
          <cx:layoutPr>
            <cx:subtotals/>
          </cx:layoutPr>
        </cx:series>
      </cx:plotAreaRegion>
      <cx:axis id="0">
        <cx:catScaling gapWidth="0.5"/>
        <cx:tickLabels/>
      </cx:axis>
      <cx:axis id="1">
        <cx:valScaling/>
        <cx:majorGridlines/>
        <cx:tickLabels/>
      </cx:axis>
    </cx:plotArea>
    <cx:legend pos="b" align="ctr" overlay="0">
      <cx:txPr>
        <a:bodyPr spcFirstLastPara="1" vertOverflow="ellipsis" horzOverflow="overflow" wrap="square" lIns="0" tIns="0" rIns="0" bIns="0" anchor="ctr" anchorCtr="1"/>
        <a:lstStyle/>
        <a:p>
          <a:pPr algn="ctr" rtl="0">
            <a:defRPr/>
          </a:pPr>
          <a:endParaRPr lang="fr-FR" sz="900" b="0" i="0" u="none" strike="noStrike" baseline="0">
            <a:solidFill>
              <a:sysClr val="windowText" lastClr="000000">
                <a:lumMod val="65000"/>
                <a:lumOff val="35000"/>
              </a:sysClr>
            </a:solidFill>
            <a:latin typeface="Calibri" panose="020F0502020204030204"/>
          </a:endParaRPr>
        </a:p>
      </cx:txPr>
    </cx:legend>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contrôlables OSP réelles N-1 / réelles N</a:t>
            </a:r>
            <a:endParaRPr lang="fr-BE" sz="1400">
              <a:effectLst/>
              <a:latin typeface="+mn-lt"/>
            </a:endParaRPr>
          </a:p>
        </cx:rich>
      </cx:tx>
    </cx:title>
    <cx:plotArea>
      <cx:plotAreaRegion>
        <cx:series layoutId="waterfall" uniqueId="{8AEBCB7A-552C-4CF6-A5D1-92FCB5CF6BA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Hors OSP réel N-1 / réel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OSP réel N-1/ réel N</a:t>
            </a:r>
            <a:endParaRPr lang="fr-BE" sz="1400">
              <a:effectLst/>
              <a:latin typeface="+mn-lt"/>
            </a:endParaRPr>
          </a:p>
        </cx:rich>
      </cx:tx>
    </cx:title>
    <cx:plotArea>
      <cx:plotAreaRegion>
        <cx:series layoutId="waterfall" uniqueId="{821ECE81-6010-44BC-B524-2D22B81BD42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du chiffre d'affaire réel N-1 / réel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title pos="t" align="ctr" overlay="0">
      <cx:tx>
        <cx:txData>
          <cx:v>Evolution de la Base d'Actifs Régulés (réel N-1 / réel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Evolution de la Base d'Actifs Régulés (réel N-1 / réel N)</a:t>
          </a:r>
        </a:p>
      </cx:txPr>
    </cx:title>
    <cx:plotArea>
      <cx:plotAreaRegion>
        <cx:series layoutId="waterfall" uniqueId="{36BAADE7-5374-4AD1-9F93-286A593C5B12}">
          <cx:dataPt idx="0">
            <cx:spPr>
              <a:solidFill>
                <a:srgbClr val="63CDEE"/>
              </a:solidFill>
            </cx:spPr>
          </cx:dataPt>
          <cx:dataPt idx="8">
            <cx:spPr>
              <a:solidFill>
                <a:srgbClr val="63CDEE"/>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microsoft.com/office/2014/relationships/chartEx" Target="../charts/chartEx6.xml"/><Relationship Id="rId1" Type="http://schemas.microsoft.com/office/2014/relationships/chartEx" Target="../charts/chartEx5.xml"/></Relationships>
</file>

<file path=xl/drawings/_rels/drawing7.xml.rels><?xml version="1.0" encoding="UTF-8" standalone="yes"?>
<Relationships xmlns="http://schemas.openxmlformats.org/package/2006/relationships"><Relationship Id="rId1" Type="http://schemas.microsoft.com/office/2014/relationships/chartEx" Target="../charts/chartEx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microsoft.com/office/2014/relationships/chartEx" Target="../charts/chartEx8.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74</xdr:row>
      <xdr:rowOff>66675</xdr:rowOff>
    </xdr:from>
    <xdr:to>
      <xdr:col>13</xdr:col>
      <xdr:colOff>409575</xdr:colOff>
      <xdr:row>93</xdr:row>
      <xdr:rowOff>123825</xdr:rowOff>
    </xdr:to>
    <xdr:graphicFrame macro="">
      <xdr:nvGraphicFramePr>
        <xdr:cNvPr id="2" name="Graphique 1">
          <a:extLst>
            <a:ext uri="{FF2B5EF4-FFF2-40B4-BE49-F238E27FC236}">
              <a16:creationId xmlns:a16="http://schemas.microsoft.com/office/drawing/2014/main" id="{96346226-017B-4835-807F-D06284271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333374</xdr:colOff>
      <xdr:row>49</xdr:row>
      <xdr:rowOff>114299</xdr:rowOff>
    </xdr:from>
    <xdr:to>
      <xdr:col>14</xdr:col>
      <xdr:colOff>447674</xdr:colOff>
      <xdr:row>74</xdr:row>
      <xdr:rowOff>28574</xdr:rowOff>
    </xdr:to>
    <xdr:graphicFrame macro="">
      <xdr:nvGraphicFramePr>
        <xdr:cNvPr id="3" name="Graphique 2">
          <a:extLst>
            <a:ext uri="{FF2B5EF4-FFF2-40B4-BE49-F238E27FC236}">
              <a16:creationId xmlns:a16="http://schemas.microsoft.com/office/drawing/2014/main" id="{356F941E-2824-46A0-B375-78F969C8A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195262</xdr:colOff>
      <xdr:row>3</xdr:row>
      <xdr:rowOff>126999</xdr:rowOff>
    </xdr:from>
    <xdr:to>
      <xdr:col>7</xdr:col>
      <xdr:colOff>866775</xdr:colOff>
      <xdr:row>18</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FA64E158-DBEF-F41C-F8A9-77CE096524B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304482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3</xdr:col>
      <xdr:colOff>202670</xdr:colOff>
      <xdr:row>19</xdr:row>
      <xdr:rowOff>67204</xdr:rowOff>
    </xdr:from>
    <xdr:to>
      <xdr:col>7</xdr:col>
      <xdr:colOff>864658</xdr:colOff>
      <xdr:row>32</xdr:row>
      <xdr:rowOff>10583</xdr:rowOff>
    </xdr:to>
    <mc:AlternateContent xmlns:mc="http://schemas.openxmlformats.org/markup-compatibility/2006">
      <mc:Choice xmlns:cx1="http://schemas.microsoft.com/office/drawing/2015/9/8/chartex" Requires="cx1">
        <xdr:graphicFrame macro="">
          <xdr:nvGraphicFramePr>
            <xdr:cNvPr id="4" name="Graphique 3">
              <a:extLst>
                <a:ext uri="{FF2B5EF4-FFF2-40B4-BE49-F238E27FC236}">
                  <a16:creationId xmlns:a16="http://schemas.microsoft.com/office/drawing/2014/main" id="{58F2CD47-7470-9DCC-09C7-53ACBDD6FFA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917670" y="3896254"/>
              <a:ext cx="6500813" cy="285802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0</xdr:row>
      <xdr:rowOff>85725</xdr:rowOff>
    </xdr:from>
    <xdr:to>
      <xdr:col>16</xdr:col>
      <xdr:colOff>95250</xdr:colOff>
      <xdr:row>17</xdr:row>
      <xdr:rowOff>128589</xdr:rowOff>
    </xdr:to>
    <xdr:graphicFrame macro="">
      <xdr:nvGraphicFramePr>
        <xdr:cNvPr id="2" name="Graphique 1">
          <a:extLst>
            <a:ext uri="{FF2B5EF4-FFF2-40B4-BE49-F238E27FC236}">
              <a16:creationId xmlns:a16="http://schemas.microsoft.com/office/drawing/2014/main" id="{47ADDB11-45AF-4AB2-9D3C-931BF311E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95250</xdr:colOff>
      <xdr:row>18</xdr:row>
      <xdr:rowOff>47625</xdr:rowOff>
    </xdr:from>
    <xdr:to>
      <xdr:col>16</xdr:col>
      <xdr:colOff>114300</xdr:colOff>
      <xdr:row>39</xdr:row>
      <xdr:rowOff>33338</xdr:rowOff>
    </xdr:to>
    <xdr:graphicFrame macro="">
      <xdr:nvGraphicFramePr>
        <xdr:cNvPr id="4" name="Graphique 3">
          <a:extLst>
            <a:ext uri="{FF2B5EF4-FFF2-40B4-BE49-F238E27FC236}">
              <a16:creationId xmlns:a16="http://schemas.microsoft.com/office/drawing/2014/main" id="{69E5F763-19BF-48FE-9C7A-E4141938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104774</xdr:colOff>
      <xdr:row>39</xdr:row>
      <xdr:rowOff>104775</xdr:rowOff>
    </xdr:from>
    <xdr:to>
      <xdr:col>16</xdr:col>
      <xdr:colOff>133349</xdr:colOff>
      <xdr:row>58</xdr:row>
      <xdr:rowOff>23813</xdr:rowOff>
    </xdr:to>
    <xdr:graphicFrame macro="">
      <xdr:nvGraphicFramePr>
        <xdr:cNvPr id="5" name="Graphique 4">
          <a:extLst>
            <a:ext uri="{FF2B5EF4-FFF2-40B4-BE49-F238E27FC236}">
              <a16:creationId xmlns:a16="http://schemas.microsoft.com/office/drawing/2014/main" id="{5C28D023-91FB-4D33-B8FC-76CB75072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533400</xdr:colOff>
      <xdr:row>3</xdr:row>
      <xdr:rowOff>133349</xdr:rowOff>
    </xdr:from>
    <xdr:to>
      <xdr:col>8</xdr:col>
      <xdr:colOff>466724</xdr:colOff>
      <xdr:row>31</xdr:row>
      <xdr:rowOff>38100</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721EF398-C492-DB79-E57C-E8F2F7A9D56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248400" y="761999"/>
              <a:ext cx="7810499" cy="4991101"/>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709611</xdr:colOff>
      <xdr:row>32</xdr:row>
      <xdr:rowOff>71436</xdr:rowOff>
    </xdr:from>
    <xdr:to>
      <xdr:col>8</xdr:col>
      <xdr:colOff>19049</xdr:colOff>
      <xdr:row>55</xdr:row>
      <xdr:rowOff>57149</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67393D3E-3EE2-070F-301A-C05CCCCE7C7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424611" y="5957886"/>
              <a:ext cx="7186613" cy="3929063"/>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195262</xdr:colOff>
      <xdr:row>3</xdr:row>
      <xdr:rowOff>126999</xdr:rowOff>
    </xdr:from>
    <xdr:to>
      <xdr:col>7</xdr:col>
      <xdr:colOff>866775</xdr:colOff>
      <xdr:row>18</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9E4F962A-D8A3-4F74-974F-9E457C7ACDD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304482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3</xdr:col>
      <xdr:colOff>202670</xdr:colOff>
      <xdr:row>19</xdr:row>
      <xdr:rowOff>67204</xdr:rowOff>
    </xdr:from>
    <xdr:to>
      <xdr:col>7</xdr:col>
      <xdr:colOff>864658</xdr:colOff>
      <xdr:row>32</xdr:row>
      <xdr:rowOff>10583</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C2D0EE08-31E6-43EE-BE7C-2D0359A4D78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917670" y="3896254"/>
              <a:ext cx="6500813" cy="285802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195262</xdr:colOff>
      <xdr:row>3</xdr:row>
      <xdr:rowOff>126999</xdr:rowOff>
    </xdr:from>
    <xdr:to>
      <xdr:col>6</xdr:col>
      <xdr:colOff>866775</xdr:colOff>
      <xdr:row>18</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A4DE484F-971E-4CF4-B8A2-751AD2DEA55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270192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128587</xdr:colOff>
      <xdr:row>31</xdr:row>
      <xdr:rowOff>52386</xdr:rowOff>
    </xdr:from>
    <xdr:to>
      <xdr:col>6</xdr:col>
      <xdr:colOff>152400</xdr:colOff>
      <xdr:row>57</xdr:row>
      <xdr:rowOff>76200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D02C5AD8-476F-FF11-6388-7C705EE567A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8587" y="5595936"/>
              <a:ext cx="6215063" cy="4481514"/>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6</xdr:col>
      <xdr:colOff>381000</xdr:colOff>
      <xdr:row>31</xdr:row>
      <xdr:rowOff>14286</xdr:rowOff>
    </xdr:from>
    <xdr:to>
      <xdr:col>14</xdr:col>
      <xdr:colOff>600076</xdr:colOff>
      <xdr:row>57</xdr:row>
      <xdr:rowOff>66675</xdr:rowOff>
    </xdr:to>
    <xdr:graphicFrame macro="">
      <xdr:nvGraphicFramePr>
        <xdr:cNvPr id="3" name="Graphique 2">
          <a:extLst>
            <a:ext uri="{FF2B5EF4-FFF2-40B4-BE49-F238E27FC236}">
              <a16:creationId xmlns:a16="http://schemas.microsoft.com/office/drawing/2014/main" id="{9BAFFF67-3522-2376-8FB4-92AF9608CF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666750</xdr:colOff>
      <xdr:row>60</xdr:row>
      <xdr:rowOff>152400</xdr:rowOff>
    </xdr:from>
    <xdr:to>
      <xdr:col>14</xdr:col>
      <xdr:colOff>590550</xdr:colOff>
      <xdr:row>89</xdr:row>
      <xdr:rowOff>95250</xdr:rowOff>
    </xdr:to>
    <xdr:graphicFrame macro="">
      <xdr:nvGraphicFramePr>
        <xdr:cNvPr id="4" name="Graphique 3">
          <a:extLst>
            <a:ext uri="{FF2B5EF4-FFF2-40B4-BE49-F238E27FC236}">
              <a16:creationId xmlns:a16="http://schemas.microsoft.com/office/drawing/2014/main" id="{FF87C954-290C-44DF-B2AF-337E10AC8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xdr:colOff>
      <xdr:row>93</xdr:row>
      <xdr:rowOff>114300</xdr:rowOff>
    </xdr:from>
    <xdr:to>
      <xdr:col>13</xdr:col>
      <xdr:colOff>209550</xdr:colOff>
      <xdr:row>112</xdr:row>
      <xdr:rowOff>9525</xdr:rowOff>
    </xdr:to>
    <xdr:graphicFrame macro="">
      <xdr:nvGraphicFramePr>
        <xdr:cNvPr id="5" name="Graphique 4">
          <a:extLst>
            <a:ext uri="{FF2B5EF4-FFF2-40B4-BE49-F238E27FC236}">
              <a16:creationId xmlns:a16="http://schemas.microsoft.com/office/drawing/2014/main" id="{F8075551-2C0D-437B-9725-BFB86CDCA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X101"/>
  <sheetViews>
    <sheetView showGridLines="0" tabSelected="1" topLeftCell="B1" zoomScale="110" zoomScaleNormal="110" zoomScaleSheetLayoutView="100" workbookViewId="0">
      <selection activeCell="B7" sqref="B7:K7"/>
    </sheetView>
  </sheetViews>
  <sheetFormatPr baseColWidth="10" defaultColWidth="7" defaultRowHeight="13.5" x14ac:dyDescent="0.3"/>
  <cols>
    <col min="1" max="1" width="1.6640625" style="63" customWidth="1"/>
    <col min="2" max="2" width="21.5" style="63" customWidth="1"/>
    <col min="3" max="3" width="39" style="63" customWidth="1"/>
    <col min="4" max="10" width="12.33203125" style="63" customWidth="1"/>
    <col min="11" max="11" width="28.5" style="63" bestFit="1" customWidth="1"/>
    <col min="12" max="12" width="7" style="371"/>
    <col min="13" max="16384" width="7" style="63"/>
  </cols>
  <sheetData>
    <row r="7" spans="2:11" ht="30.6" customHeight="1" x14ac:dyDescent="0.3">
      <c r="B7" s="603" t="s">
        <v>656</v>
      </c>
      <c r="C7" s="603"/>
      <c r="D7" s="603"/>
      <c r="E7" s="603"/>
      <c r="F7" s="603"/>
      <c r="G7" s="603"/>
      <c r="H7" s="603"/>
      <c r="I7" s="603"/>
      <c r="J7" s="603"/>
      <c r="K7" s="603"/>
    </row>
    <row r="9" spans="2:11" ht="15" customHeight="1" x14ac:dyDescent="0.3">
      <c r="B9" s="603" t="s">
        <v>181</v>
      </c>
      <c r="C9" s="603"/>
      <c r="D9" s="603"/>
      <c r="E9" s="603"/>
      <c r="F9" s="603"/>
      <c r="G9" s="603"/>
      <c r="H9" s="603"/>
      <c r="I9" s="603"/>
      <c r="J9" s="603"/>
      <c r="K9" s="603"/>
    </row>
    <row r="11" spans="2:11" x14ac:dyDescent="0.3">
      <c r="B11" s="63" t="s">
        <v>182</v>
      </c>
      <c r="C11" s="609"/>
      <c r="D11" s="609"/>
      <c r="E11" s="609"/>
    </row>
    <row r="12" spans="2:11" x14ac:dyDescent="0.3">
      <c r="B12" s="63" t="s">
        <v>183</v>
      </c>
      <c r="C12" s="609"/>
      <c r="D12" s="609"/>
      <c r="E12" s="609"/>
    </row>
    <row r="13" spans="2:11" x14ac:dyDescent="0.3">
      <c r="B13" s="63" t="s">
        <v>184</v>
      </c>
      <c r="C13" s="609"/>
      <c r="D13" s="609"/>
      <c r="E13" s="609"/>
    </row>
    <row r="14" spans="2:11" x14ac:dyDescent="0.3">
      <c r="B14" s="63" t="s">
        <v>430</v>
      </c>
      <c r="E14" s="63">
        <v>2024</v>
      </c>
    </row>
    <row r="16" spans="2:11" ht="14.25" thickBot="1" x14ac:dyDescent="0.35"/>
    <row r="17" spans="2:11" ht="28.9" customHeight="1" x14ac:dyDescent="0.3">
      <c r="B17" s="610" t="s">
        <v>723</v>
      </c>
      <c r="C17" s="611"/>
      <c r="D17" s="611"/>
      <c r="E17" s="611"/>
      <c r="F17" s="611"/>
      <c r="G17" s="611"/>
      <c r="H17" s="611"/>
      <c r="I17" s="611"/>
      <c r="J17" s="611"/>
      <c r="K17" s="612"/>
    </row>
    <row r="18" spans="2:11" ht="15" x14ac:dyDescent="0.3">
      <c r="B18" s="364" t="s">
        <v>185</v>
      </c>
      <c r="C18" s="605"/>
      <c r="D18" s="605"/>
      <c r="E18" s="605"/>
      <c r="F18" s="605"/>
      <c r="G18" s="605"/>
      <c r="H18" s="605"/>
      <c r="I18" s="605"/>
      <c r="J18" s="605"/>
      <c r="K18" s="606"/>
    </row>
    <row r="19" spans="2:11" ht="15" x14ac:dyDescent="0.3">
      <c r="B19" s="364" t="s">
        <v>186</v>
      </c>
      <c r="C19" s="605"/>
      <c r="D19" s="605"/>
      <c r="E19" s="605"/>
      <c r="F19" s="605"/>
      <c r="G19" s="605"/>
      <c r="H19" s="605"/>
      <c r="I19" s="605"/>
      <c r="J19" s="605"/>
      <c r="K19" s="606"/>
    </row>
    <row r="20" spans="2:11" ht="15" x14ac:dyDescent="0.3">
      <c r="B20" s="364" t="s">
        <v>187</v>
      </c>
      <c r="C20" s="605"/>
      <c r="D20" s="605"/>
      <c r="E20" s="605"/>
      <c r="F20" s="605"/>
      <c r="G20" s="605"/>
      <c r="H20" s="605"/>
      <c r="I20" s="605"/>
      <c r="J20" s="605"/>
      <c r="K20" s="606"/>
    </row>
    <row r="21" spans="2:11" ht="15" x14ac:dyDescent="0.3">
      <c r="B21" s="364" t="s">
        <v>188</v>
      </c>
      <c r="C21" s="605"/>
      <c r="D21" s="605"/>
      <c r="E21" s="605"/>
      <c r="F21" s="605"/>
      <c r="G21" s="605"/>
      <c r="H21" s="605"/>
      <c r="I21" s="605"/>
      <c r="J21" s="605"/>
      <c r="K21" s="606"/>
    </row>
    <row r="22" spans="2:11" ht="15" x14ac:dyDescent="0.3">
      <c r="B22" s="364"/>
      <c r="C22" s="605"/>
      <c r="D22" s="605"/>
      <c r="E22" s="605"/>
      <c r="F22" s="605"/>
      <c r="G22" s="605"/>
      <c r="H22" s="605"/>
      <c r="I22" s="605"/>
      <c r="J22" s="605"/>
      <c r="K22" s="606"/>
    </row>
    <row r="23" spans="2:11" ht="15" x14ac:dyDescent="0.3">
      <c r="B23" s="364" t="s">
        <v>189</v>
      </c>
      <c r="C23" s="605"/>
      <c r="D23" s="605"/>
      <c r="E23" s="605"/>
      <c r="F23" s="605"/>
      <c r="G23" s="605"/>
      <c r="H23" s="605"/>
      <c r="I23" s="605"/>
      <c r="J23" s="605"/>
      <c r="K23" s="606"/>
    </row>
    <row r="24" spans="2:11" ht="15" x14ac:dyDescent="0.3">
      <c r="B24" s="364" t="s">
        <v>190</v>
      </c>
      <c r="C24" s="605"/>
      <c r="D24" s="605"/>
      <c r="E24" s="605"/>
      <c r="F24" s="605"/>
      <c r="G24" s="605"/>
      <c r="H24" s="605"/>
      <c r="I24" s="605"/>
      <c r="J24" s="605"/>
      <c r="K24" s="606"/>
    </row>
    <row r="25" spans="2:11" ht="15.75" thickBot="1" x14ac:dyDescent="0.35">
      <c r="B25" s="365" t="s">
        <v>191</v>
      </c>
      <c r="C25" s="601"/>
      <c r="D25" s="601"/>
      <c r="E25" s="601"/>
      <c r="F25" s="601"/>
      <c r="G25" s="601"/>
      <c r="H25" s="601"/>
      <c r="I25" s="601"/>
      <c r="J25" s="601"/>
      <c r="K25" s="602"/>
    </row>
    <row r="26" spans="2:11" ht="15" x14ac:dyDescent="0.3">
      <c r="B26" s="366"/>
      <c r="C26" s="367"/>
      <c r="D26" s="367"/>
      <c r="E26" s="367"/>
      <c r="F26" s="367"/>
      <c r="G26" s="367"/>
      <c r="H26" s="367"/>
      <c r="I26" s="367"/>
      <c r="J26" s="367"/>
    </row>
    <row r="27" spans="2:11" ht="15" x14ac:dyDescent="0.3">
      <c r="B27" s="63" t="s">
        <v>582</v>
      </c>
      <c r="C27" s="367"/>
      <c r="D27" s="367"/>
      <c r="E27" s="368"/>
      <c r="F27" s="367"/>
      <c r="G27" s="367"/>
      <c r="H27" s="367"/>
      <c r="I27" s="367"/>
      <c r="J27" s="367"/>
    </row>
    <row r="28" spans="2:11" ht="15" x14ac:dyDescent="0.3">
      <c r="B28" s="63" t="s">
        <v>682</v>
      </c>
      <c r="C28" s="367"/>
      <c r="D28" s="367"/>
      <c r="E28" s="368"/>
      <c r="F28" s="367"/>
      <c r="G28" s="367"/>
      <c r="H28" s="367"/>
      <c r="I28" s="367"/>
      <c r="J28" s="367"/>
    </row>
    <row r="30" spans="2:11" ht="15" x14ac:dyDescent="0.3">
      <c r="B30" s="603" t="s">
        <v>192</v>
      </c>
      <c r="C30" s="603"/>
      <c r="D30" s="603"/>
      <c r="E30" s="603"/>
      <c r="F30" s="603"/>
      <c r="G30" s="603"/>
      <c r="H30" s="603"/>
      <c r="I30" s="603"/>
      <c r="J30" s="603"/>
      <c r="K30" s="603"/>
    </row>
    <row r="32" spans="2:11" x14ac:dyDescent="0.3">
      <c r="B32" s="188"/>
      <c r="C32" s="63" t="s">
        <v>193</v>
      </c>
    </row>
    <row r="33" spans="2:12" x14ac:dyDescent="0.3">
      <c r="B33" s="369" t="s">
        <v>194</v>
      </c>
      <c r="C33" s="63" t="s">
        <v>195</v>
      </c>
    </row>
    <row r="35" spans="2:12" ht="15" x14ac:dyDescent="0.3">
      <c r="B35" s="603" t="s">
        <v>454</v>
      </c>
      <c r="C35" s="603"/>
      <c r="D35" s="603"/>
      <c r="E35" s="603"/>
      <c r="F35" s="603"/>
      <c r="G35" s="603"/>
      <c r="H35" s="603"/>
      <c r="I35" s="603"/>
      <c r="J35" s="603"/>
      <c r="K35" s="603"/>
    </row>
    <row r="37" spans="2:12" x14ac:dyDescent="0.3">
      <c r="D37" s="370">
        <v>2024</v>
      </c>
      <c r="E37" s="370">
        <f t="shared" ref="E37:H38" si="0">D37+1</f>
        <v>2025</v>
      </c>
      <c r="F37" s="370">
        <f t="shared" si="0"/>
        <v>2026</v>
      </c>
      <c r="G37" s="370">
        <f t="shared" si="0"/>
        <v>2027</v>
      </c>
      <c r="H37" s="370">
        <f t="shared" si="0"/>
        <v>2028</v>
      </c>
      <c r="L37" s="371">
        <v>1</v>
      </c>
    </row>
    <row r="38" spans="2:12" ht="14.25" customHeight="1" x14ac:dyDescent="0.3">
      <c r="D38" s="371">
        <v>3</v>
      </c>
      <c r="E38" s="371">
        <f t="shared" si="0"/>
        <v>4</v>
      </c>
      <c r="F38" s="371">
        <f t="shared" si="0"/>
        <v>5</v>
      </c>
      <c r="G38" s="371">
        <f t="shared" si="0"/>
        <v>6</v>
      </c>
      <c r="H38" s="371">
        <f t="shared" si="0"/>
        <v>7</v>
      </c>
      <c r="L38" s="371">
        <f t="shared" ref="L38:L46" si="1">L37+1</f>
        <v>2</v>
      </c>
    </row>
    <row r="39" spans="2:12" x14ac:dyDescent="0.3">
      <c r="B39" s="270" t="s">
        <v>943</v>
      </c>
      <c r="D39" s="378">
        <v>2.775E-2</v>
      </c>
      <c r="E39" s="378">
        <v>2.775E-2</v>
      </c>
      <c r="F39" s="378">
        <v>2.775E-2</v>
      </c>
      <c r="G39" s="378">
        <v>2.775E-2</v>
      </c>
      <c r="H39" s="378">
        <v>2.775E-2</v>
      </c>
      <c r="L39" s="371">
        <f t="shared" si="1"/>
        <v>3</v>
      </c>
    </row>
    <row r="40" spans="2:12" x14ac:dyDescent="0.3">
      <c r="B40" s="270" t="s">
        <v>944</v>
      </c>
      <c r="D40" s="378">
        <f>+D39</f>
        <v>2.775E-2</v>
      </c>
      <c r="E40" s="378">
        <f>+E39*0.8</f>
        <v>2.2200000000000001E-2</v>
      </c>
      <c r="F40" s="378">
        <f>+F39*0.6</f>
        <v>1.6649999999999998E-2</v>
      </c>
      <c r="G40" s="378">
        <f>+G39*0.4</f>
        <v>1.11E-2</v>
      </c>
      <c r="H40" s="378">
        <f>+H39*0.2</f>
        <v>5.5500000000000002E-3</v>
      </c>
      <c r="L40" s="371">
        <f t="shared" si="1"/>
        <v>4</v>
      </c>
    </row>
    <row r="41" spans="2:12" ht="24" customHeight="1" x14ac:dyDescent="0.3">
      <c r="B41" s="608" t="s">
        <v>583</v>
      </c>
      <c r="C41" s="608"/>
      <c r="D41" s="379"/>
      <c r="E41" s="379"/>
      <c r="F41" s="379"/>
      <c r="G41" s="379"/>
      <c r="H41" s="379"/>
      <c r="L41" s="371">
        <f t="shared" si="1"/>
        <v>5</v>
      </c>
    </row>
    <row r="42" spans="2:12" ht="24" customHeight="1" x14ac:dyDescent="0.3">
      <c r="B42" s="608" t="s">
        <v>748</v>
      </c>
      <c r="C42" s="608"/>
      <c r="D42" s="379"/>
      <c r="E42" s="379"/>
      <c r="F42" s="379"/>
      <c r="G42" s="379"/>
      <c r="H42" s="379"/>
      <c r="L42" s="371">
        <f t="shared" si="1"/>
        <v>6</v>
      </c>
    </row>
    <row r="43" spans="2:12" ht="24" customHeight="1" x14ac:dyDescent="0.3">
      <c r="B43" s="608" t="s">
        <v>584</v>
      </c>
      <c r="C43" s="608"/>
      <c r="D43" s="379"/>
      <c r="E43" s="379"/>
      <c r="F43" s="379"/>
      <c r="G43" s="379"/>
      <c r="H43" s="379"/>
      <c r="L43" s="371">
        <f t="shared" si="1"/>
        <v>7</v>
      </c>
    </row>
    <row r="44" spans="2:12" ht="24" customHeight="1" x14ac:dyDescent="0.3">
      <c r="B44" s="608" t="s">
        <v>585</v>
      </c>
      <c r="C44" s="608"/>
      <c r="D44" s="379"/>
      <c r="E44" s="379"/>
      <c r="F44" s="379"/>
      <c r="G44" s="379"/>
      <c r="H44" s="379"/>
      <c r="L44" s="371">
        <f t="shared" si="1"/>
        <v>8</v>
      </c>
    </row>
    <row r="45" spans="2:12" x14ac:dyDescent="0.3">
      <c r="B45" s="608" t="s">
        <v>586</v>
      </c>
      <c r="C45" s="608"/>
      <c r="D45" s="379"/>
      <c r="E45" s="379"/>
      <c r="F45" s="379"/>
      <c r="G45" s="379"/>
      <c r="H45" s="379"/>
      <c r="L45" s="371">
        <f t="shared" si="1"/>
        <v>9</v>
      </c>
    </row>
    <row r="46" spans="2:12" ht="13.5" customHeight="1" x14ac:dyDescent="0.3">
      <c r="B46" s="608" t="s">
        <v>587</v>
      </c>
      <c r="C46" s="608"/>
      <c r="D46" s="379"/>
      <c r="E46" s="379"/>
      <c r="F46" s="379"/>
      <c r="G46" s="379"/>
      <c r="H46" s="379"/>
      <c r="L46" s="371">
        <f t="shared" si="1"/>
        <v>10</v>
      </c>
    </row>
    <row r="49" spans="2:11" ht="15" x14ac:dyDescent="0.3">
      <c r="B49" s="603" t="s">
        <v>196</v>
      </c>
      <c r="C49" s="603"/>
      <c r="D49" s="603"/>
      <c r="E49" s="603"/>
      <c r="F49" s="603"/>
      <c r="G49" s="603"/>
      <c r="H49" s="603"/>
      <c r="I49" s="603"/>
      <c r="J49" s="603"/>
    </row>
    <row r="51" spans="2:11" ht="25.5" customHeight="1" x14ac:dyDescent="0.3">
      <c r="B51" s="501" t="s">
        <v>657</v>
      </c>
      <c r="C51" s="607" t="str">
        <f>'TAB A'!A3</f>
        <v>Liste des annexes à fournir</v>
      </c>
      <c r="D51" s="607"/>
      <c r="E51" s="607"/>
      <c r="F51" s="607"/>
      <c r="G51" s="607"/>
      <c r="H51" s="607"/>
      <c r="I51" s="607"/>
      <c r="J51" s="94"/>
    </row>
    <row r="52" spans="2:11" ht="25.5" customHeight="1" x14ac:dyDescent="0.3">
      <c r="B52" s="501" t="s">
        <v>658</v>
      </c>
      <c r="C52" s="607" t="str">
        <f>'TAB B'!A3</f>
        <v>Instructions pour compléter le modèle de rapport</v>
      </c>
      <c r="D52" s="607"/>
      <c r="E52" s="607"/>
      <c r="F52" s="607"/>
      <c r="G52" s="607"/>
      <c r="H52" s="607"/>
      <c r="I52" s="607"/>
      <c r="J52" s="94"/>
    </row>
    <row r="53" spans="2:11" ht="38.450000000000003" customHeight="1" x14ac:dyDescent="0.3">
      <c r="B53" s="501" t="s">
        <v>435</v>
      </c>
      <c r="C53" s="607" t="s">
        <v>589</v>
      </c>
      <c r="D53" s="607"/>
      <c r="E53" s="607"/>
      <c r="F53" s="607"/>
      <c r="G53" s="607"/>
      <c r="H53" s="607"/>
      <c r="I53" s="607"/>
      <c r="J53" s="94" t="s">
        <v>535</v>
      </c>
      <c r="K53" s="63" t="s">
        <v>874</v>
      </c>
    </row>
    <row r="54" spans="2:11" ht="38.450000000000003" customHeight="1" x14ac:dyDescent="0.3">
      <c r="B54" s="501" t="s">
        <v>455</v>
      </c>
      <c r="C54" s="607" t="s">
        <v>456</v>
      </c>
      <c r="D54" s="607"/>
      <c r="E54" s="607"/>
      <c r="F54" s="607"/>
      <c r="G54" s="607"/>
      <c r="H54" s="607"/>
      <c r="I54" s="607"/>
      <c r="J54" s="94" t="s">
        <v>455</v>
      </c>
      <c r="K54" s="63" t="s">
        <v>874</v>
      </c>
    </row>
    <row r="55" spans="2:11" ht="38.450000000000003" customHeight="1" x14ac:dyDescent="0.3">
      <c r="B55" s="501" t="s">
        <v>197</v>
      </c>
      <c r="C55" s="607" t="s">
        <v>121</v>
      </c>
      <c r="D55" s="607"/>
      <c r="E55" s="607"/>
      <c r="F55" s="607"/>
      <c r="G55" s="607"/>
      <c r="H55" s="607"/>
      <c r="I55" s="607"/>
      <c r="J55" s="94" t="s">
        <v>197</v>
      </c>
    </row>
    <row r="56" spans="2:11" ht="38.450000000000003" customHeight="1" x14ac:dyDescent="0.3">
      <c r="B56" s="501" t="s">
        <v>198</v>
      </c>
      <c r="C56" s="607" t="s">
        <v>841</v>
      </c>
      <c r="D56" s="607"/>
      <c r="E56" s="607"/>
      <c r="F56" s="607"/>
      <c r="G56" s="607"/>
      <c r="H56" s="607"/>
      <c r="I56" s="607"/>
      <c r="J56" s="94" t="s">
        <v>198</v>
      </c>
      <c r="K56" s="63" t="s">
        <v>830</v>
      </c>
    </row>
    <row r="57" spans="2:11" ht="38.450000000000003" customHeight="1" x14ac:dyDescent="0.3">
      <c r="B57" s="501" t="s">
        <v>199</v>
      </c>
      <c r="C57" s="607" t="s">
        <v>846</v>
      </c>
      <c r="D57" s="607"/>
      <c r="E57" s="607"/>
      <c r="F57" s="607"/>
      <c r="G57" s="607"/>
      <c r="H57" s="607"/>
      <c r="I57" s="607"/>
      <c r="J57" s="94" t="s">
        <v>199</v>
      </c>
      <c r="K57" s="63" t="s">
        <v>830</v>
      </c>
    </row>
    <row r="58" spans="2:11" ht="38.450000000000003" customHeight="1" x14ac:dyDescent="0.3">
      <c r="B58" s="501" t="s">
        <v>536</v>
      </c>
      <c r="C58" s="607" t="s">
        <v>871</v>
      </c>
      <c r="D58" s="607"/>
      <c r="E58" s="607"/>
      <c r="F58" s="607"/>
      <c r="G58" s="607"/>
      <c r="H58" s="607"/>
      <c r="I58" s="607"/>
      <c r="J58" s="94" t="s">
        <v>536</v>
      </c>
      <c r="K58" s="63" t="s">
        <v>830</v>
      </c>
    </row>
    <row r="59" spans="2:11" ht="38.450000000000003" customHeight="1" x14ac:dyDescent="0.3">
      <c r="B59" s="501" t="s">
        <v>537</v>
      </c>
      <c r="C59" s="607" t="s">
        <v>730</v>
      </c>
      <c r="D59" s="607"/>
      <c r="E59" s="607"/>
      <c r="F59" s="607"/>
      <c r="G59" s="607"/>
      <c r="H59" s="607"/>
      <c r="I59" s="607"/>
      <c r="J59" s="94" t="s">
        <v>537</v>
      </c>
      <c r="K59" s="63" t="s">
        <v>830</v>
      </c>
    </row>
    <row r="60" spans="2:11" ht="38.450000000000003" customHeight="1" x14ac:dyDescent="0.3">
      <c r="B60" s="501" t="s">
        <v>870</v>
      </c>
      <c r="C60" s="607" t="s">
        <v>718</v>
      </c>
      <c r="D60" s="607"/>
      <c r="E60" s="607"/>
      <c r="F60" s="607"/>
      <c r="G60" s="607"/>
      <c r="H60" s="607"/>
      <c r="I60" s="607"/>
      <c r="J60" s="94" t="s">
        <v>870</v>
      </c>
      <c r="K60" s="63" t="s">
        <v>830</v>
      </c>
    </row>
    <row r="61" spans="2:11" ht="38.450000000000003" customHeight="1" x14ac:dyDescent="0.3">
      <c r="B61" s="501" t="s">
        <v>200</v>
      </c>
      <c r="C61" s="607" t="s">
        <v>847</v>
      </c>
      <c r="D61" s="607"/>
      <c r="E61" s="607"/>
      <c r="F61" s="607"/>
      <c r="G61" s="607"/>
      <c r="H61" s="607"/>
      <c r="I61" s="607"/>
      <c r="J61" s="94" t="s">
        <v>200</v>
      </c>
      <c r="K61" s="63" t="s">
        <v>873</v>
      </c>
    </row>
    <row r="62" spans="2:11" ht="38.450000000000003" customHeight="1" x14ac:dyDescent="0.3">
      <c r="B62" s="501" t="s">
        <v>842</v>
      </c>
      <c r="C62" s="607" t="s">
        <v>848</v>
      </c>
      <c r="D62" s="607"/>
      <c r="E62" s="607"/>
      <c r="F62" s="607"/>
      <c r="G62" s="607"/>
      <c r="H62" s="607"/>
      <c r="I62" s="607"/>
      <c r="J62" s="94" t="s">
        <v>842</v>
      </c>
      <c r="K62" s="63" t="s">
        <v>873</v>
      </c>
    </row>
    <row r="63" spans="2:11" ht="38.450000000000003" customHeight="1" x14ac:dyDescent="0.3">
      <c r="B63" s="501" t="s">
        <v>843</v>
      </c>
      <c r="C63" s="604" t="s">
        <v>844</v>
      </c>
      <c r="D63" s="604"/>
      <c r="E63" s="604"/>
      <c r="F63" s="604"/>
      <c r="G63" s="604"/>
      <c r="H63" s="604"/>
      <c r="I63" s="604"/>
      <c r="J63" s="94" t="s">
        <v>843</v>
      </c>
      <c r="K63" s="63" t="s">
        <v>873</v>
      </c>
    </row>
    <row r="64" spans="2:11" ht="38.450000000000003" customHeight="1" x14ac:dyDescent="0.3">
      <c r="B64" s="501" t="s">
        <v>963</v>
      </c>
      <c r="C64" s="604" t="s">
        <v>989</v>
      </c>
      <c r="D64" s="604"/>
      <c r="E64" s="604"/>
      <c r="F64" s="604"/>
      <c r="G64" s="604"/>
      <c r="H64" s="604"/>
      <c r="I64" s="604"/>
      <c r="J64" s="94" t="s">
        <v>963</v>
      </c>
      <c r="K64" s="63" t="s">
        <v>873</v>
      </c>
    </row>
    <row r="65" spans="2:24" ht="38.450000000000003" customHeight="1" x14ac:dyDescent="0.3">
      <c r="B65" s="501" t="s">
        <v>966</v>
      </c>
      <c r="C65" s="604" t="s">
        <v>1019</v>
      </c>
      <c r="D65" s="604"/>
      <c r="E65" s="604"/>
      <c r="F65" s="604"/>
      <c r="G65" s="604"/>
      <c r="H65" s="604"/>
      <c r="I65" s="604"/>
      <c r="J65" s="94" t="s">
        <v>966</v>
      </c>
      <c r="K65" s="63" t="s">
        <v>873</v>
      </c>
    </row>
    <row r="66" spans="2:24" ht="38.450000000000003" customHeight="1" x14ac:dyDescent="0.3">
      <c r="B66" s="501" t="s">
        <v>985</v>
      </c>
      <c r="C66" s="604" t="s">
        <v>964</v>
      </c>
      <c r="D66" s="604"/>
      <c r="E66" s="604"/>
      <c r="F66" s="604"/>
      <c r="G66" s="604"/>
      <c r="H66" s="604"/>
      <c r="I66" s="604"/>
      <c r="J66" s="94" t="s">
        <v>985</v>
      </c>
      <c r="K66" s="63" t="s">
        <v>873</v>
      </c>
      <c r="R66" s="184"/>
      <c r="S66" s="184"/>
      <c r="T66" s="184"/>
      <c r="U66" s="184"/>
      <c r="V66" s="184"/>
      <c r="W66" s="184"/>
      <c r="X66" s="184"/>
    </row>
    <row r="67" spans="2:24" ht="38.450000000000003" customHeight="1" x14ac:dyDescent="0.3">
      <c r="B67" s="501" t="s">
        <v>986</v>
      </c>
      <c r="C67" s="604" t="s">
        <v>965</v>
      </c>
      <c r="D67" s="604"/>
      <c r="E67" s="604"/>
      <c r="F67" s="604"/>
      <c r="G67" s="604"/>
      <c r="H67" s="604"/>
      <c r="I67" s="604"/>
      <c r="J67" s="94" t="s">
        <v>986</v>
      </c>
      <c r="K67" s="63" t="s">
        <v>873</v>
      </c>
      <c r="R67" s="615"/>
      <c r="S67" s="615"/>
      <c r="T67" s="615"/>
      <c r="U67" s="615"/>
      <c r="V67" s="615"/>
      <c r="W67" s="615"/>
      <c r="X67" s="615"/>
    </row>
    <row r="68" spans="2:24" ht="38.450000000000003" customHeight="1" x14ac:dyDescent="0.3">
      <c r="B68" s="501" t="s">
        <v>987</v>
      </c>
      <c r="C68" s="604" t="s">
        <v>990</v>
      </c>
      <c r="D68" s="604"/>
      <c r="E68" s="604"/>
      <c r="F68" s="604"/>
      <c r="G68" s="604"/>
      <c r="H68" s="604"/>
      <c r="I68" s="604"/>
      <c r="J68" s="94" t="s">
        <v>987</v>
      </c>
      <c r="K68" s="63" t="s">
        <v>873</v>
      </c>
      <c r="R68" s="184"/>
      <c r="S68" s="184"/>
      <c r="T68" s="184"/>
      <c r="U68" s="184"/>
      <c r="V68" s="184"/>
      <c r="W68" s="184"/>
      <c r="X68" s="184"/>
    </row>
    <row r="69" spans="2:24" ht="38.450000000000003" customHeight="1" x14ac:dyDescent="0.3">
      <c r="B69" s="501" t="s">
        <v>988</v>
      </c>
      <c r="C69" s="604" t="s">
        <v>1068</v>
      </c>
      <c r="D69" s="604"/>
      <c r="E69" s="604"/>
      <c r="F69" s="604"/>
      <c r="G69" s="604"/>
      <c r="H69" s="604"/>
      <c r="I69" s="604"/>
      <c r="J69" s="94" t="s">
        <v>988</v>
      </c>
      <c r="K69" s="63" t="s">
        <v>873</v>
      </c>
    </row>
    <row r="70" spans="2:24" ht="38.450000000000003" customHeight="1" x14ac:dyDescent="0.3">
      <c r="B70" s="501" t="s">
        <v>991</v>
      </c>
      <c r="C70" s="604" t="s">
        <v>992</v>
      </c>
      <c r="D70" s="604"/>
      <c r="E70" s="604"/>
      <c r="F70" s="604"/>
      <c r="G70" s="604"/>
      <c r="H70" s="604"/>
      <c r="I70" s="604"/>
      <c r="J70" s="94" t="s">
        <v>991</v>
      </c>
      <c r="K70" s="63" t="s">
        <v>873</v>
      </c>
    </row>
    <row r="71" spans="2:24" ht="38.450000000000003" customHeight="1" x14ac:dyDescent="0.3">
      <c r="B71" s="501" t="s">
        <v>845</v>
      </c>
      <c r="C71" s="607" t="s">
        <v>849</v>
      </c>
      <c r="D71" s="607"/>
      <c r="E71" s="607"/>
      <c r="F71" s="607"/>
      <c r="G71" s="607"/>
      <c r="H71" s="607"/>
      <c r="I71" s="607"/>
      <c r="J71" s="94" t="s">
        <v>845</v>
      </c>
      <c r="K71" s="63" t="s">
        <v>873</v>
      </c>
    </row>
    <row r="72" spans="2:24" ht="38.450000000000003" customHeight="1" x14ac:dyDescent="0.3">
      <c r="B72" s="501" t="s">
        <v>866</v>
      </c>
      <c r="C72" s="607" t="s">
        <v>867</v>
      </c>
      <c r="D72" s="607"/>
      <c r="E72" s="607"/>
      <c r="F72" s="607"/>
      <c r="G72" s="607"/>
      <c r="H72" s="607"/>
      <c r="I72" s="607"/>
      <c r="J72" s="94" t="s">
        <v>866</v>
      </c>
      <c r="K72" s="63" t="s">
        <v>873</v>
      </c>
    </row>
    <row r="73" spans="2:24" ht="38.450000000000003" customHeight="1" x14ac:dyDescent="0.3">
      <c r="B73" s="501" t="s">
        <v>875</v>
      </c>
      <c r="C73" s="607" t="s">
        <v>664</v>
      </c>
      <c r="D73" s="607"/>
      <c r="E73" s="607"/>
      <c r="F73" s="607"/>
      <c r="G73" s="607"/>
      <c r="H73" s="607"/>
      <c r="I73" s="607"/>
      <c r="J73" s="94" t="s">
        <v>875</v>
      </c>
      <c r="K73" s="63" t="s">
        <v>830</v>
      </c>
    </row>
    <row r="74" spans="2:24" ht="38.450000000000003" customHeight="1" x14ac:dyDescent="0.3">
      <c r="B74" s="501" t="s">
        <v>876</v>
      </c>
      <c r="C74" s="607" t="s">
        <v>646</v>
      </c>
      <c r="D74" s="607"/>
      <c r="E74" s="607"/>
      <c r="F74" s="607"/>
      <c r="G74" s="607"/>
      <c r="H74" s="607"/>
      <c r="I74" s="607"/>
      <c r="J74" s="95" t="s">
        <v>876</v>
      </c>
      <c r="K74" s="63" t="s">
        <v>889</v>
      </c>
    </row>
    <row r="75" spans="2:24" ht="38.450000000000003" customHeight="1" x14ac:dyDescent="0.3">
      <c r="B75" s="501" t="s">
        <v>877</v>
      </c>
      <c r="C75" s="607" t="s">
        <v>647</v>
      </c>
      <c r="D75" s="607"/>
      <c r="E75" s="607"/>
      <c r="F75" s="607"/>
      <c r="G75" s="607"/>
      <c r="H75" s="607"/>
      <c r="I75" s="607"/>
      <c r="J75" s="95" t="s">
        <v>877</v>
      </c>
      <c r="K75" s="63" t="s">
        <v>889</v>
      </c>
    </row>
    <row r="76" spans="2:24" ht="38.450000000000003" customHeight="1" x14ac:dyDescent="0.3">
      <c r="B76" s="501" t="s">
        <v>878</v>
      </c>
      <c r="C76" s="607" t="s">
        <v>648</v>
      </c>
      <c r="D76" s="607"/>
      <c r="E76" s="607"/>
      <c r="F76" s="607"/>
      <c r="G76" s="607"/>
      <c r="H76" s="607"/>
      <c r="I76" s="607"/>
      <c r="J76" s="95" t="s">
        <v>878</v>
      </c>
      <c r="K76" s="63" t="s">
        <v>889</v>
      </c>
    </row>
    <row r="77" spans="2:24" ht="38.450000000000003" customHeight="1" x14ac:dyDescent="0.3">
      <c r="B77" s="501" t="s">
        <v>879</v>
      </c>
      <c r="C77" s="607" t="s">
        <v>457</v>
      </c>
      <c r="D77" s="607"/>
      <c r="E77" s="607"/>
      <c r="F77" s="607"/>
      <c r="G77" s="607"/>
      <c r="H77" s="607"/>
      <c r="I77" s="607"/>
      <c r="J77" s="95" t="s">
        <v>879</v>
      </c>
      <c r="K77" s="63" t="s">
        <v>889</v>
      </c>
    </row>
    <row r="78" spans="2:24" ht="38.450000000000003" customHeight="1" x14ac:dyDescent="0.3">
      <c r="B78" s="501" t="s">
        <v>880</v>
      </c>
      <c r="C78" s="607" t="s">
        <v>458</v>
      </c>
      <c r="D78" s="607"/>
      <c r="E78" s="607"/>
      <c r="F78" s="607"/>
      <c r="G78" s="607"/>
      <c r="H78" s="607"/>
      <c r="I78" s="607"/>
      <c r="J78" s="95" t="s">
        <v>880</v>
      </c>
      <c r="K78" s="63" t="s">
        <v>889</v>
      </c>
    </row>
    <row r="79" spans="2:24" ht="38.450000000000003" customHeight="1" x14ac:dyDescent="0.3">
      <c r="B79" s="501" t="s">
        <v>883</v>
      </c>
      <c r="C79" s="607" t="s">
        <v>459</v>
      </c>
      <c r="D79" s="607"/>
      <c r="E79" s="607"/>
      <c r="F79" s="607"/>
      <c r="G79" s="607"/>
      <c r="H79" s="607"/>
      <c r="I79" s="607"/>
      <c r="J79" s="95" t="s">
        <v>883</v>
      </c>
      <c r="K79" s="63" t="s">
        <v>889</v>
      </c>
    </row>
    <row r="80" spans="2:24" ht="38.450000000000003" customHeight="1" x14ac:dyDescent="0.3">
      <c r="B80" s="501" t="s">
        <v>881</v>
      </c>
      <c r="C80" s="607" t="s">
        <v>649</v>
      </c>
      <c r="D80" s="607"/>
      <c r="E80" s="607"/>
      <c r="F80" s="607"/>
      <c r="G80" s="607"/>
      <c r="H80" s="607"/>
      <c r="I80" s="607"/>
      <c r="J80" s="94" t="s">
        <v>881</v>
      </c>
      <c r="K80" s="63" t="s">
        <v>889</v>
      </c>
    </row>
    <row r="81" spans="2:12" ht="38.450000000000003" customHeight="1" x14ac:dyDescent="0.3">
      <c r="B81" s="501" t="s">
        <v>882</v>
      </c>
      <c r="C81" s="607" t="s">
        <v>693</v>
      </c>
      <c r="D81" s="607"/>
      <c r="E81" s="607"/>
      <c r="F81" s="607"/>
      <c r="G81" s="607"/>
      <c r="H81" s="607"/>
      <c r="I81" s="607"/>
      <c r="J81" s="95" t="s">
        <v>882</v>
      </c>
      <c r="K81" s="63" t="s">
        <v>889</v>
      </c>
    </row>
    <row r="82" spans="2:12" ht="38.450000000000003" customHeight="1" x14ac:dyDescent="0.3">
      <c r="B82" s="501" t="s">
        <v>201</v>
      </c>
      <c r="C82" s="607" t="s">
        <v>665</v>
      </c>
      <c r="D82" s="607"/>
      <c r="E82" s="607"/>
      <c r="F82" s="607"/>
      <c r="G82" s="607"/>
      <c r="H82" s="607"/>
      <c r="I82" s="607"/>
      <c r="J82" s="94" t="s">
        <v>201</v>
      </c>
      <c r="K82" s="63" t="s">
        <v>830</v>
      </c>
    </row>
    <row r="83" spans="2:12" ht="38.450000000000003" customHeight="1" x14ac:dyDescent="0.3">
      <c r="B83" s="501" t="s">
        <v>449</v>
      </c>
      <c r="C83" s="607" t="s">
        <v>650</v>
      </c>
      <c r="D83" s="607"/>
      <c r="E83" s="607"/>
      <c r="F83" s="607"/>
      <c r="G83" s="607"/>
      <c r="H83" s="607"/>
      <c r="I83" s="607"/>
      <c r="J83" s="94" t="s">
        <v>449</v>
      </c>
      <c r="K83" s="63" t="s">
        <v>889</v>
      </c>
    </row>
    <row r="84" spans="2:12" ht="38.450000000000003" customHeight="1" x14ac:dyDescent="0.3">
      <c r="B84" s="501" t="s">
        <v>450</v>
      </c>
      <c r="C84" s="607" t="s">
        <v>651</v>
      </c>
      <c r="D84" s="607"/>
      <c r="E84" s="607"/>
      <c r="F84" s="607"/>
      <c r="G84" s="607"/>
      <c r="H84" s="607"/>
      <c r="I84" s="607"/>
      <c r="J84" s="94" t="s">
        <v>450</v>
      </c>
      <c r="K84" s="63" t="s">
        <v>889</v>
      </c>
    </row>
    <row r="85" spans="2:12" ht="38.450000000000003" customHeight="1" x14ac:dyDescent="0.3">
      <c r="B85" s="501" t="s">
        <v>451</v>
      </c>
      <c r="C85" s="607" t="s">
        <v>652</v>
      </c>
      <c r="D85" s="607"/>
      <c r="E85" s="607"/>
      <c r="F85" s="607"/>
      <c r="G85" s="607"/>
      <c r="H85" s="607"/>
      <c r="I85" s="607"/>
      <c r="J85" s="94" t="s">
        <v>451</v>
      </c>
      <c r="K85" s="63" t="s">
        <v>889</v>
      </c>
    </row>
    <row r="86" spans="2:12" ht="38.450000000000003" customHeight="1" x14ac:dyDescent="0.3">
      <c r="B86" s="501" t="s">
        <v>452</v>
      </c>
      <c r="C86" s="607" t="s">
        <v>653</v>
      </c>
      <c r="D86" s="607"/>
      <c r="E86" s="607"/>
      <c r="F86" s="607"/>
      <c r="G86" s="607"/>
      <c r="H86" s="607"/>
      <c r="I86" s="607"/>
      <c r="J86" s="94" t="s">
        <v>452</v>
      </c>
      <c r="K86" s="63" t="s">
        <v>889</v>
      </c>
    </row>
    <row r="87" spans="2:12" ht="38.450000000000003" customHeight="1" x14ac:dyDescent="0.3">
      <c r="B87" s="501" t="s">
        <v>453</v>
      </c>
      <c r="C87" s="607" t="s">
        <v>654</v>
      </c>
      <c r="D87" s="607"/>
      <c r="E87" s="607"/>
      <c r="F87" s="607"/>
      <c r="G87" s="607"/>
      <c r="H87" s="607"/>
      <c r="I87" s="607"/>
      <c r="J87" s="95" t="s">
        <v>453</v>
      </c>
      <c r="K87" s="63" t="s">
        <v>889</v>
      </c>
    </row>
    <row r="88" spans="2:12" ht="38.450000000000003" customHeight="1" x14ac:dyDescent="0.3">
      <c r="B88" s="501" t="s">
        <v>202</v>
      </c>
      <c r="C88" s="607" t="s">
        <v>515</v>
      </c>
      <c r="D88" s="607"/>
      <c r="E88" s="607"/>
      <c r="F88" s="607"/>
      <c r="G88" s="607"/>
      <c r="H88" s="607"/>
      <c r="I88" s="607"/>
      <c r="J88" s="94" t="s">
        <v>202</v>
      </c>
      <c r="K88" s="63" t="s">
        <v>889</v>
      </c>
    </row>
    <row r="89" spans="2:12" ht="38.450000000000003" customHeight="1" x14ac:dyDescent="0.3">
      <c r="B89" s="501" t="s">
        <v>495</v>
      </c>
      <c r="C89" s="607" t="str">
        <f>"Comparaison de l'actif régulé budgété et réel de l'année "&amp;E14</f>
        <v>Comparaison de l'actif régulé budgété et réel de l'année 2024</v>
      </c>
      <c r="D89" s="607"/>
      <c r="E89" s="607"/>
      <c r="F89" s="607"/>
      <c r="G89" s="607"/>
      <c r="H89" s="607"/>
      <c r="I89" s="607"/>
      <c r="J89" s="94" t="s">
        <v>495</v>
      </c>
      <c r="K89" s="63" t="s">
        <v>830</v>
      </c>
    </row>
    <row r="90" spans="2:12" ht="38.450000000000003" customHeight="1" x14ac:dyDescent="0.3">
      <c r="B90" s="501" t="s">
        <v>933</v>
      </c>
      <c r="C90" s="607" t="s">
        <v>934</v>
      </c>
      <c r="D90" s="607"/>
      <c r="E90" s="607"/>
      <c r="F90" s="607"/>
      <c r="G90" s="607"/>
      <c r="H90" s="607"/>
      <c r="I90" s="607"/>
      <c r="J90" s="94" t="s">
        <v>933</v>
      </c>
      <c r="K90" s="63" t="s">
        <v>889</v>
      </c>
    </row>
    <row r="91" spans="2:12" s="388" customFormat="1" ht="38.450000000000003" customHeight="1" x14ac:dyDescent="0.3">
      <c r="B91" s="501" t="s">
        <v>884</v>
      </c>
      <c r="C91" s="613" t="s">
        <v>807</v>
      </c>
      <c r="D91" s="613"/>
      <c r="E91" s="613"/>
      <c r="F91" s="613"/>
      <c r="G91" s="613"/>
      <c r="H91" s="613"/>
      <c r="I91" s="613"/>
      <c r="J91" s="502" t="s">
        <v>884</v>
      </c>
      <c r="L91" s="371"/>
    </row>
    <row r="92" spans="2:12" ht="38.450000000000003" customHeight="1" x14ac:dyDescent="0.3">
      <c r="B92" s="501" t="s">
        <v>203</v>
      </c>
      <c r="C92" s="613" t="s">
        <v>655</v>
      </c>
      <c r="D92" s="613"/>
      <c r="E92" s="613"/>
      <c r="F92" s="613"/>
      <c r="G92" s="613"/>
      <c r="H92" s="613"/>
      <c r="I92" s="613"/>
      <c r="J92" s="502" t="s">
        <v>203</v>
      </c>
      <c r="K92" s="63" t="s">
        <v>830</v>
      </c>
    </row>
    <row r="93" spans="2:12" ht="38.450000000000003" customHeight="1" x14ac:dyDescent="0.3">
      <c r="B93" s="501" t="s">
        <v>204</v>
      </c>
      <c r="C93" s="613" t="s">
        <v>720</v>
      </c>
      <c r="D93" s="614"/>
      <c r="E93" s="614"/>
      <c r="F93" s="614"/>
      <c r="G93" s="614"/>
      <c r="H93" s="614"/>
      <c r="I93" s="614"/>
      <c r="J93" s="503" t="s">
        <v>204</v>
      </c>
      <c r="K93" s="63" t="s">
        <v>889</v>
      </c>
    </row>
    <row r="94" spans="2:12" ht="38.450000000000003" customHeight="1" x14ac:dyDescent="0.3">
      <c r="B94" s="501" t="s">
        <v>418</v>
      </c>
      <c r="C94" s="613" t="s">
        <v>534</v>
      </c>
      <c r="D94" s="613"/>
      <c r="E94" s="613"/>
      <c r="F94" s="613"/>
      <c r="G94" s="613"/>
      <c r="H94" s="613"/>
      <c r="I94" s="613"/>
      <c r="J94" s="502" t="s">
        <v>418</v>
      </c>
      <c r="K94" s="63" t="s">
        <v>890</v>
      </c>
    </row>
    <row r="95" spans="2:12" ht="38.450000000000003" customHeight="1" x14ac:dyDescent="0.3">
      <c r="B95" s="501" t="s">
        <v>885</v>
      </c>
      <c r="C95" s="613" t="s">
        <v>211</v>
      </c>
      <c r="D95" s="613"/>
      <c r="E95" s="613"/>
      <c r="F95" s="613"/>
      <c r="G95" s="613"/>
      <c r="H95" s="613"/>
      <c r="I95" s="613"/>
      <c r="J95" s="503" t="s">
        <v>885</v>
      </c>
      <c r="K95" s="63" t="s">
        <v>890</v>
      </c>
    </row>
    <row r="96" spans="2:12" ht="38.450000000000003" customHeight="1" x14ac:dyDescent="0.3">
      <c r="B96" s="501" t="s">
        <v>886</v>
      </c>
      <c r="C96" s="613" t="s">
        <v>227</v>
      </c>
      <c r="D96" s="613"/>
      <c r="E96" s="613"/>
      <c r="F96" s="613"/>
      <c r="G96" s="613"/>
      <c r="H96" s="613"/>
      <c r="I96" s="613"/>
      <c r="J96" s="503" t="s">
        <v>886</v>
      </c>
      <c r="K96" s="63" t="s">
        <v>890</v>
      </c>
    </row>
    <row r="97" spans="2:11" ht="38.450000000000003" customHeight="1" x14ac:dyDescent="0.3">
      <c r="B97" s="501" t="s">
        <v>887</v>
      </c>
      <c r="C97" s="613" t="s">
        <v>252</v>
      </c>
      <c r="D97" s="613"/>
      <c r="E97" s="613"/>
      <c r="F97" s="613"/>
      <c r="G97" s="613"/>
      <c r="H97" s="613"/>
      <c r="I97" s="613"/>
      <c r="J97" s="503" t="s">
        <v>887</v>
      </c>
      <c r="K97" s="63" t="s">
        <v>890</v>
      </c>
    </row>
    <row r="98" spans="2:11" ht="38.450000000000003" customHeight="1" x14ac:dyDescent="0.3">
      <c r="B98" s="501" t="s">
        <v>888</v>
      </c>
      <c r="C98" s="613" t="s">
        <v>278</v>
      </c>
      <c r="D98" s="613"/>
      <c r="E98" s="613"/>
      <c r="F98" s="613"/>
      <c r="G98" s="613"/>
      <c r="H98" s="613"/>
      <c r="I98" s="613"/>
      <c r="J98" s="503" t="s">
        <v>888</v>
      </c>
      <c r="K98" s="63" t="s">
        <v>890</v>
      </c>
    </row>
    <row r="99" spans="2:11" x14ac:dyDescent="0.3">
      <c r="B99" s="501"/>
      <c r="C99" s="501"/>
      <c r="D99" s="501"/>
      <c r="E99" s="501"/>
      <c r="F99" s="501"/>
      <c r="G99" s="501"/>
      <c r="H99" s="501"/>
      <c r="I99" s="501"/>
      <c r="J99" s="501"/>
    </row>
    <row r="100" spans="2:11" x14ac:dyDescent="0.3">
      <c r="B100" s="501"/>
      <c r="C100" s="501"/>
      <c r="D100" s="501"/>
      <c r="E100" s="501"/>
      <c r="F100" s="501"/>
      <c r="G100" s="501"/>
      <c r="H100" s="501"/>
      <c r="I100" s="501"/>
      <c r="J100" s="501"/>
    </row>
    <row r="101" spans="2:11" x14ac:dyDescent="0.3">
      <c r="B101" s="501"/>
      <c r="C101" s="501"/>
      <c r="D101" s="501"/>
      <c r="E101" s="501"/>
      <c r="F101" s="501"/>
      <c r="G101" s="501"/>
      <c r="H101" s="501"/>
      <c r="I101" s="501"/>
      <c r="J101" s="501"/>
    </row>
  </sheetData>
  <mergeCells count="72">
    <mergeCell ref="C73:I73"/>
    <mergeCell ref="R67:X67"/>
    <mergeCell ref="C65:I65"/>
    <mergeCell ref="C66:I66"/>
    <mergeCell ref="C67:I67"/>
    <mergeCell ref="C68:I68"/>
    <mergeCell ref="C71:I71"/>
    <mergeCell ref="C72:I72"/>
    <mergeCell ref="C78:I78"/>
    <mergeCell ref="C79:I79"/>
    <mergeCell ref="C80:I80"/>
    <mergeCell ref="C81:I81"/>
    <mergeCell ref="C82:I82"/>
    <mergeCell ref="C89:I89"/>
    <mergeCell ref="C83:I83"/>
    <mergeCell ref="C84:I84"/>
    <mergeCell ref="C85:I85"/>
    <mergeCell ref="C86:I86"/>
    <mergeCell ref="C87:I87"/>
    <mergeCell ref="B43:C43"/>
    <mergeCell ref="B45:C45"/>
    <mergeCell ref="C74:I74"/>
    <mergeCell ref="C92:I92"/>
    <mergeCell ref="C98:I98"/>
    <mergeCell ref="C93:I93"/>
    <mergeCell ref="C94:I94"/>
    <mergeCell ref="C95:I95"/>
    <mergeCell ref="C96:I96"/>
    <mergeCell ref="C97:I97"/>
    <mergeCell ref="C75:I75"/>
    <mergeCell ref="C76:I76"/>
    <mergeCell ref="C77:I77"/>
    <mergeCell ref="C91:I91"/>
    <mergeCell ref="C90:I90"/>
    <mergeCell ref="C88:I88"/>
    <mergeCell ref="B17:K17"/>
    <mergeCell ref="C18:K18"/>
    <mergeCell ref="C19:K19"/>
    <mergeCell ref="C62:I62"/>
    <mergeCell ref="C64:I64"/>
    <mergeCell ref="C63:I63"/>
    <mergeCell ref="C53:I53"/>
    <mergeCell ref="C55:I55"/>
    <mergeCell ref="C56:I56"/>
    <mergeCell ref="C61:I61"/>
    <mergeCell ref="C57:I57"/>
    <mergeCell ref="C59:I59"/>
    <mergeCell ref="C54:I54"/>
    <mergeCell ref="C60:I60"/>
    <mergeCell ref="C58:I58"/>
    <mergeCell ref="B46:C46"/>
    <mergeCell ref="C11:E11"/>
    <mergeCell ref="C12:E12"/>
    <mergeCell ref="C13:E13"/>
    <mergeCell ref="B7:K7"/>
    <mergeCell ref="B9:K9"/>
    <mergeCell ref="C25:K25"/>
    <mergeCell ref="B30:K30"/>
    <mergeCell ref="B35:K35"/>
    <mergeCell ref="C70:I70"/>
    <mergeCell ref="C20:K20"/>
    <mergeCell ref="C21:K21"/>
    <mergeCell ref="C22:K22"/>
    <mergeCell ref="C23:K23"/>
    <mergeCell ref="C24:K24"/>
    <mergeCell ref="C69:I69"/>
    <mergeCell ref="B49:J49"/>
    <mergeCell ref="C52:I52"/>
    <mergeCell ref="C51:I51"/>
    <mergeCell ref="B41:C41"/>
    <mergeCell ref="B42:C42"/>
    <mergeCell ref="B44:C44"/>
  </mergeCells>
  <phoneticPr fontId="20" type="noConversion"/>
  <conditionalFormatting sqref="F1:F6 F36 F47:F50 F99:F1048576 F29 F8 F10:F16 F26 F31:F34">
    <cfRule type="expression" priority="61">
      <formula>$B$3=2020</formula>
    </cfRule>
  </conditionalFormatting>
  <conditionalFormatting sqref="G1:J6 J53 G36:J36 G47:J50 J95:J98 G99:J1048576 I37:J41 G29:J29 I27:J28 J93 J73:J87 J61:J70 J55:J56 G8:J8 G10:J16 G26:J26 G31:J34">
    <cfRule type="expression" priority="60">
      <formula>$E$14&lt;2022</formula>
    </cfRule>
  </conditionalFormatting>
  <conditionalFormatting sqref="J54">
    <cfRule type="expression" priority="57">
      <formula>$E$14&lt;2022</formula>
    </cfRule>
  </conditionalFormatting>
  <conditionalFormatting sqref="I42:J42">
    <cfRule type="expression" priority="55">
      <formula>$E$14&lt;2022</formula>
    </cfRule>
  </conditionalFormatting>
  <conditionalFormatting sqref="I43:J43">
    <cfRule type="expression" priority="50">
      <formula>$E$14&lt;2022</formula>
    </cfRule>
  </conditionalFormatting>
  <conditionalFormatting sqref="D39:H39 D41">
    <cfRule type="expression" priority="52">
      <formula>$E$14&lt;2022</formula>
    </cfRule>
  </conditionalFormatting>
  <conditionalFormatting sqref="I44:J44">
    <cfRule type="expression" priority="51">
      <formula>$E$14&lt;2022</formula>
    </cfRule>
  </conditionalFormatting>
  <conditionalFormatting sqref="I46:J46">
    <cfRule type="expression" priority="45">
      <formula>$E$14&lt;2022</formula>
    </cfRule>
  </conditionalFormatting>
  <conditionalFormatting sqref="I45:J45">
    <cfRule type="expression" priority="46">
      <formula>$E$14&lt;2022</formula>
    </cfRule>
  </conditionalFormatting>
  <conditionalFormatting sqref="J88">
    <cfRule type="expression" priority="42">
      <formula>$E$14&lt;2022</formula>
    </cfRule>
  </conditionalFormatting>
  <conditionalFormatting sqref="J89:J90">
    <cfRule type="expression" priority="41">
      <formula>$E$14&lt;2022</formula>
    </cfRule>
  </conditionalFormatting>
  <conditionalFormatting sqref="J91:J92">
    <cfRule type="expression" priority="40">
      <formula>$E$14&lt;2022</formula>
    </cfRule>
  </conditionalFormatting>
  <conditionalFormatting sqref="J94">
    <cfRule type="expression" priority="38">
      <formula>$E$14&lt;2022</formula>
    </cfRule>
  </conditionalFormatting>
  <conditionalFormatting sqref="J57:J58">
    <cfRule type="expression" priority="36">
      <formula>$E$14&lt;2022</formula>
    </cfRule>
  </conditionalFormatting>
  <conditionalFormatting sqref="J59">
    <cfRule type="expression" priority="35">
      <formula>$E$14&lt;2022</formula>
    </cfRule>
  </conditionalFormatting>
  <conditionalFormatting sqref="J52">
    <cfRule type="expression" priority="34">
      <formula>$E$14&lt;2022</formula>
    </cfRule>
  </conditionalFormatting>
  <conditionalFormatting sqref="J51">
    <cfRule type="expression" priority="33">
      <formula>$E$14&lt;2022</formula>
    </cfRule>
  </conditionalFormatting>
  <conditionalFormatting sqref="F27:F28">
    <cfRule type="expression" priority="31">
      <formula>$B$3=2020</formula>
    </cfRule>
  </conditionalFormatting>
  <conditionalFormatting sqref="G27:H28">
    <cfRule type="expression" priority="30">
      <formula>$E$14&lt;2022</formula>
    </cfRule>
  </conditionalFormatting>
  <conditionalFormatting sqref="E27">
    <cfRule type="expression" priority="29">
      <formula>$E$14&lt;2022</formula>
    </cfRule>
  </conditionalFormatting>
  <conditionalFormatting sqref="E28">
    <cfRule type="expression" priority="27">
      <formula>$E$14&lt;2022</formula>
    </cfRule>
  </conditionalFormatting>
  <conditionalFormatting sqref="J60">
    <cfRule type="expression" priority="25">
      <formula>$E$14&lt;2022</formula>
    </cfRule>
  </conditionalFormatting>
  <conditionalFormatting sqref="D42 D45:D46">
    <cfRule type="expression" priority="23">
      <formula>$E$14&lt;2022</formula>
    </cfRule>
  </conditionalFormatting>
  <conditionalFormatting sqref="E41:H42">
    <cfRule type="expression" priority="20">
      <formula>$E$14&lt;2022</formula>
    </cfRule>
  </conditionalFormatting>
  <conditionalFormatting sqref="E45:H46">
    <cfRule type="expression" priority="19">
      <formula>$E$14&lt;2022</formula>
    </cfRule>
  </conditionalFormatting>
  <conditionalFormatting sqref="D43">
    <cfRule type="expression" priority="5">
      <formula>$E$14&lt;2022</formula>
    </cfRule>
  </conditionalFormatting>
  <conditionalFormatting sqref="D44">
    <cfRule type="expression" priority="4">
      <formula>$E$14&lt;2022</formula>
    </cfRule>
  </conditionalFormatting>
  <conditionalFormatting sqref="E43:H44">
    <cfRule type="expression" priority="3">
      <formula>$E$14&lt;2022</formula>
    </cfRule>
  </conditionalFormatting>
  <conditionalFormatting sqref="J71:J72">
    <cfRule type="expression" priority="2">
      <formula>$E$14&lt;2022</formula>
    </cfRule>
  </conditionalFormatting>
  <conditionalFormatting sqref="D40:H40">
    <cfRule type="expression" priority="1">
      <formula>$E$14&lt;2022</formula>
    </cfRule>
  </conditionalFormatting>
  <dataValidations count="1">
    <dataValidation type="list" allowBlank="1" showInputMessage="1" showErrorMessage="1" sqref="E14" xr:uid="{00000000-0002-0000-0000-000000000000}">
      <formula1>"2024,2025,2026,2027,2028"</formula1>
    </dataValidation>
  </dataValidations>
  <hyperlinks>
    <hyperlink ref="J53" location="'TAB1'!A1" display="'TAB1'!A1" xr:uid="{00000000-0004-0000-0000-000000000000}"/>
    <hyperlink ref="J54" location="TAB1.1!A1" display="TAB1.1!A1" xr:uid="{00000000-0004-0000-0000-000001000000}"/>
    <hyperlink ref="J55" location="'TAB2'!A1" display="'TAB2'!A1" xr:uid="{00000000-0004-0000-0000-000002000000}"/>
    <hyperlink ref="J56" location="'TAB3'!A1" display="'TAB3'!A1" xr:uid="{00000000-0004-0000-0000-000003000000}"/>
    <hyperlink ref="J61" location="'TAB4'!A1" display="'TAB4'!A1" xr:uid="{00000000-0004-0000-0000-000005000000}"/>
    <hyperlink ref="J73" location="'TAB5'!A1" display="TAB5" xr:uid="{00000000-0004-0000-0000-00000D000000}"/>
    <hyperlink ref="J74" location="TAB5.1!A1" display="TAB5.1" xr:uid="{00000000-0004-0000-0000-00000E000000}"/>
    <hyperlink ref="J75" location="TAB5.2!A1" display="TAB5.2" xr:uid="{00000000-0004-0000-0000-00000F000000}"/>
    <hyperlink ref="J76" location="TAB5.3!A1" display="TAB5.3" xr:uid="{00000000-0004-0000-0000-000010000000}"/>
    <hyperlink ref="J77" location="TAB5.4!A1" display="TAB5.4" xr:uid="{00000000-0004-0000-0000-000011000000}"/>
    <hyperlink ref="J78" location="TAB5.5!A1" display="TAB5.5" xr:uid="{00000000-0004-0000-0000-000012000000}"/>
    <hyperlink ref="J79" location="TAB5.6!A1" display="TAB5.6" xr:uid="{00000000-0004-0000-0000-000013000000}"/>
    <hyperlink ref="J80" location="TAB5.7!A1" display="TAB5.7" xr:uid="{00000000-0004-0000-0000-000014000000}"/>
    <hyperlink ref="J81" location="TAB5.8!A1" display="TAB5.8" xr:uid="{00000000-0004-0000-0000-000015000000}"/>
    <hyperlink ref="J82" location="'TAB6'!A1" display="TAB6" xr:uid="{00000000-0004-0000-0000-000016000000}"/>
    <hyperlink ref="J83" location="TAB6.1!A1" display="TAB6.1" xr:uid="{00000000-0004-0000-0000-000017000000}"/>
    <hyperlink ref="J84" location="TAB6.2!A1" display="TAB6.2" xr:uid="{00000000-0004-0000-0000-000018000000}"/>
    <hyperlink ref="J85" location="TAB6.3!A1" display="TAB6.3" xr:uid="{00000000-0004-0000-0000-000019000000}"/>
    <hyperlink ref="J86" location="TAB6.4!A1" display="TAB6.4" xr:uid="{00000000-0004-0000-0000-00001A000000}"/>
    <hyperlink ref="J87" location="TAB6.5!A1" display="TAB6.5" xr:uid="{00000000-0004-0000-0000-00001B000000}"/>
    <hyperlink ref="J88" location="'TAB7'!A1" display="TAB7" xr:uid="{00000000-0004-0000-0000-00001F000000}"/>
    <hyperlink ref="J89" location="TAB7.1!A1" display="TAB7.1" xr:uid="{00000000-0004-0000-0000-000020000000}"/>
    <hyperlink ref="J92" location="'TAB9'!A1" display="TAB9" xr:uid="{00000000-0004-0000-0000-000021000000}"/>
    <hyperlink ref="J93" location="TAB9.1!A1" display="TAB9.1" xr:uid="{00000000-0004-0000-0000-000022000000}"/>
    <hyperlink ref="J94" location="'TAB10'!A1" display="TAB10" xr:uid="{00000000-0004-0000-0000-000023000000}"/>
    <hyperlink ref="J95" location="TAB10.1!A1" display="TAB10.1" xr:uid="{00000000-0004-0000-0000-000024000000}"/>
    <hyperlink ref="J96" location="TAB10.2!A1" display="TAB10.2" xr:uid="{00000000-0004-0000-0000-000025000000}"/>
    <hyperlink ref="J97" location="TAB10.3!A1" display="TAB10.3" xr:uid="{00000000-0004-0000-0000-000026000000}"/>
    <hyperlink ref="J98" location="TAB10.4!A1" display="TAB10.4" xr:uid="{00000000-0004-0000-0000-000027000000}"/>
    <hyperlink ref="J57" location="TAB3.1!A1" display="TAB3.1!A1" xr:uid="{00000000-0004-0000-0000-000028000000}"/>
    <hyperlink ref="J59" location="TAB3.3!A1" display="TAB3.3" xr:uid="{00000000-0004-0000-0000-000029000000}"/>
    <hyperlink ref="J60" location="TAB3.3.1!A1" display="TAB3.3.1" xr:uid="{00000000-0004-0000-0000-00002A000000}"/>
    <hyperlink ref="J91" location="'TAB 8'!A1" display="TAB8" xr:uid="{FCC44190-F47B-4794-AE88-A13D4FC8E9A7}"/>
    <hyperlink ref="J62" location="TAB4.1!A1" display="TAB4.1" xr:uid="{02A5D200-4110-4E8A-B48A-49D891157017}"/>
    <hyperlink ref="J63" location="TAB4.1.1!A1" display="TAB4.1.1" xr:uid="{F8E32CC8-F033-42DA-8251-CDF60F70DE93}"/>
    <hyperlink ref="J71" location="TAB4.2!A1" display="TAB4.2" xr:uid="{F6810677-EA82-4363-AD7D-ED48605C3EA3}"/>
    <hyperlink ref="J72" location="TAB4.3!A1" display="TAB4.3" xr:uid="{E1FD77EC-D19A-4DBD-9F43-DD632405C6BD}"/>
    <hyperlink ref="J58" location="TAB3.2!A1" display="TAB3.2" xr:uid="{A1ACD291-81AE-4FE1-A552-45020869F7DB}"/>
    <hyperlink ref="J90" location="TAB7.1.1!A1" display="TAB7.1.1" xr:uid="{8E8E4EAF-0DD6-4468-8D9D-7955E4A9F135}"/>
    <hyperlink ref="J64" location="TAB4.1.1.1!A1" display="TAB4.1.1.1" xr:uid="{9E549A91-2C49-4AA0-AFD8-5B70D47D138C}"/>
    <hyperlink ref="J65:J70" location="TAB4.1.1.1!A1" display="TAB4.1.1.1" xr:uid="{B655C7D7-36C6-44C8-BAC7-97E7A8007694}"/>
    <hyperlink ref="J65" location="TAB4.1.1.2!A1" display="TAB4.1.1.2" xr:uid="{BF872F70-1C19-4AFD-B300-559EDF5464B4}"/>
    <hyperlink ref="J66" location="TAB4.1.1.3!A1" display="TAB4.1.1.3" xr:uid="{6E2FB451-7385-4F1B-A562-77DB9BB22EA0}"/>
    <hyperlink ref="J67" location="TAB4.1.1.4!A1" display="TAB4.1.1.4" xr:uid="{A821CA07-5489-4742-9064-FB7876734C18}"/>
    <hyperlink ref="J68" location="TAB4.1.1.5!A1" display="TAB4.1.1.5" xr:uid="{269B0D19-98B6-4DA8-903B-EE6203DFB790}"/>
    <hyperlink ref="J69" location="TAB4.1.1.6!A1" display="TAB4.1.1.6" xr:uid="{B1C1C75F-86C0-43DB-9C5E-462F73C71227}"/>
    <hyperlink ref="J70" location="TAB4.1.1.7!A1" display="TAB4.1.1.7" xr:uid="{7943188A-0CD5-41AE-882A-A735001FE354}"/>
  </hyperlinks>
  <pageMargins left="0.7" right="0.7" top="0.75" bottom="0.75" header="0.3" footer="0.3"/>
  <pageSetup paperSize="9" scale="66" fitToHeight="0" orientation="portrait" verticalDpi="300" r:id="rId1"/>
  <rowBreaks count="1" manualBreakCount="1">
    <brk id="48" max="10" man="1"/>
  </rowBreaks>
  <colBreaks count="1" manualBreakCount="1">
    <brk id="10" max="98" man="1"/>
  </colBreaks>
  <ignoredErrors>
    <ignoredError sqref="F40:H4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8"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68A3B2-F6A4-4A9E-9B06-2C87D234C83F}">
          <x14:formula1>
            <xm:f>'TAB8'!$B$19:$F$19</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4"/>
  <sheetViews>
    <sheetView zoomScaleNormal="100" workbookViewId="0">
      <selection activeCell="B3" sqref="B3:S3"/>
    </sheetView>
  </sheetViews>
  <sheetFormatPr baseColWidth="10" defaultColWidth="9.1640625" defaultRowHeight="13.5" x14ac:dyDescent="0.3"/>
  <cols>
    <col min="1" max="1" width="9.1640625" style="125"/>
    <col min="2" max="2" width="38" style="125" customWidth="1"/>
    <col min="3" max="10" width="12.1640625" style="125" customWidth="1"/>
    <col min="11" max="17" width="12.1640625" style="126" customWidth="1"/>
    <col min="18" max="18" width="13.1640625" style="126" bestFit="1" customWidth="1"/>
    <col min="19" max="19" width="12.1640625" style="125" customWidth="1"/>
    <col min="20" max="20" width="9.5" style="125" customWidth="1"/>
    <col min="21" max="16384" width="9.1640625" style="125"/>
  </cols>
  <sheetData>
    <row r="1" spans="1:19" s="140" customFormat="1" ht="15" x14ac:dyDescent="0.3">
      <c r="B1" s="149" t="s">
        <v>33</v>
      </c>
    </row>
    <row r="2" spans="1:19" x14ac:dyDescent="0.3">
      <c r="B2" s="142"/>
      <c r="C2" s="141"/>
      <c r="D2" s="142"/>
      <c r="E2" s="142"/>
      <c r="F2" s="140"/>
      <c r="H2" s="110"/>
      <c r="K2" s="125"/>
      <c r="L2" s="125"/>
      <c r="M2" s="125"/>
      <c r="N2" s="125"/>
      <c r="O2" s="125"/>
      <c r="P2" s="125"/>
      <c r="Q2" s="125"/>
      <c r="R2" s="125"/>
    </row>
    <row r="3" spans="1:19" ht="22.15" customHeight="1" x14ac:dyDescent="0.3">
      <c r="B3" s="647" t="str">
        <f>TAB00!B59&amp;" : "&amp;TAB00!C59</f>
        <v>TAB3.3 : Proposition d'affectation du solde régulatoire de l'année N et des soldes régulatoires des années précédentes non-affectés</v>
      </c>
      <c r="C3" s="647"/>
      <c r="D3" s="647"/>
      <c r="E3" s="647"/>
      <c r="F3" s="647"/>
      <c r="G3" s="647"/>
      <c r="H3" s="647"/>
      <c r="I3" s="647"/>
      <c r="J3" s="647"/>
      <c r="K3" s="647"/>
      <c r="L3" s="647"/>
      <c r="M3" s="647"/>
      <c r="N3" s="647"/>
      <c r="O3" s="647"/>
      <c r="P3" s="647"/>
      <c r="Q3" s="647"/>
      <c r="R3" s="647"/>
      <c r="S3" s="647"/>
    </row>
    <row r="4" spans="1:19" ht="14.25" thickBot="1" x14ac:dyDescent="0.35">
      <c r="B4" s="142"/>
      <c r="C4" s="141"/>
      <c r="D4" s="142"/>
      <c r="E4" s="142"/>
      <c r="F4" s="140"/>
      <c r="H4" s="110"/>
      <c r="K4" s="125"/>
      <c r="L4" s="125"/>
      <c r="M4" s="125"/>
      <c r="N4" s="125"/>
      <c r="O4" s="125"/>
      <c r="P4" s="125"/>
      <c r="Q4" s="125"/>
      <c r="R4" s="125"/>
    </row>
    <row r="5" spans="1:19" x14ac:dyDescent="0.3">
      <c r="B5" s="374" t="s">
        <v>724</v>
      </c>
      <c r="C5" s="141"/>
      <c r="D5" s="142"/>
      <c r="E5" s="142"/>
      <c r="F5" s="140"/>
      <c r="H5" s="110"/>
      <c r="K5" s="125"/>
      <c r="L5" s="125"/>
      <c r="M5" s="125"/>
      <c r="N5" s="125"/>
      <c r="O5" s="125"/>
      <c r="P5" s="125"/>
      <c r="Q5" s="125"/>
      <c r="R5" s="125"/>
    </row>
    <row r="6" spans="1:19" ht="14.25" thickBot="1" x14ac:dyDescent="0.35">
      <c r="B6" s="375" t="s">
        <v>725</v>
      </c>
      <c r="C6" s="141"/>
      <c r="D6" s="142"/>
      <c r="E6" s="142"/>
      <c r="F6" s="140"/>
      <c r="H6" s="110"/>
      <c r="K6" s="125"/>
      <c r="L6" s="125"/>
      <c r="M6" s="125"/>
      <c r="N6" s="125"/>
      <c r="O6" s="125"/>
      <c r="P6" s="125"/>
      <c r="Q6" s="125"/>
      <c r="R6" s="125"/>
    </row>
    <row r="7" spans="1:19" x14ac:dyDescent="0.3">
      <c r="B7" s="4"/>
      <c r="C7" s="141"/>
      <c r="D7" s="142"/>
      <c r="E7" s="142"/>
      <c r="F7" s="140"/>
      <c r="H7" s="110"/>
      <c r="K7" s="125"/>
      <c r="L7" s="125"/>
      <c r="M7" s="125"/>
      <c r="N7" s="125"/>
      <c r="O7" s="125"/>
      <c r="P7" s="125"/>
      <c r="Q7" s="125"/>
      <c r="R7" s="125"/>
    </row>
    <row r="8" spans="1:19" x14ac:dyDescent="0.3">
      <c r="B8" s="643" t="s">
        <v>997</v>
      </c>
      <c r="C8" s="644"/>
      <c r="D8" s="644"/>
      <c r="E8" s="644"/>
      <c r="F8" s="644"/>
      <c r="G8" s="644"/>
      <c r="H8" s="644"/>
      <c r="I8" s="644"/>
      <c r="J8" s="644"/>
      <c r="K8" s="644"/>
      <c r="L8" s="644"/>
      <c r="M8" s="644"/>
      <c r="N8" s="644"/>
      <c r="O8" s="644"/>
      <c r="P8" s="644"/>
      <c r="Q8" s="644"/>
      <c r="R8" s="644"/>
      <c r="S8" s="644"/>
    </row>
    <row r="9" spans="1:19" x14ac:dyDescent="0.3">
      <c r="B9" s="327"/>
      <c r="C9" s="328">
        <v>2015</v>
      </c>
      <c r="D9" s="328">
        <v>2016</v>
      </c>
      <c r="E9" s="328">
        <v>2017</v>
      </c>
      <c r="F9" s="328">
        <v>2018</v>
      </c>
      <c r="G9" s="328">
        <v>2019</v>
      </c>
      <c r="H9" s="328">
        <v>2020</v>
      </c>
      <c r="I9" s="328">
        <v>2021</v>
      </c>
      <c r="J9" s="328">
        <v>2022</v>
      </c>
      <c r="K9" s="328">
        <v>2023</v>
      </c>
      <c r="L9" s="328">
        <v>2024</v>
      </c>
      <c r="M9" s="328">
        <v>2025</v>
      </c>
      <c r="N9" s="328">
        <v>2026</v>
      </c>
      <c r="O9" s="328">
        <v>2027</v>
      </c>
      <c r="P9" s="328">
        <v>2028</v>
      </c>
      <c r="Q9" s="328">
        <v>2029</v>
      </c>
      <c r="R9" s="328">
        <v>2030</v>
      </c>
      <c r="S9" s="328" t="s">
        <v>14</v>
      </c>
    </row>
    <row r="10" spans="1:19" x14ac:dyDescent="0.3">
      <c r="B10" s="327" t="s">
        <v>726</v>
      </c>
      <c r="C10" s="112"/>
      <c r="D10" s="112"/>
      <c r="E10" s="112"/>
      <c r="F10" s="112"/>
      <c r="G10" s="112"/>
      <c r="H10" s="112"/>
      <c r="I10" s="112"/>
      <c r="J10" s="112"/>
      <c r="K10" s="112"/>
      <c r="L10" s="112"/>
      <c r="M10" s="112"/>
      <c r="N10" s="112"/>
      <c r="O10" s="112"/>
      <c r="P10" s="112"/>
      <c r="Q10" s="112"/>
      <c r="R10" s="112"/>
      <c r="S10" s="383">
        <f>SUM(C10:R10)</f>
        <v>0</v>
      </c>
    </row>
    <row r="11" spans="1:19" x14ac:dyDescent="0.3">
      <c r="B11" s="327" t="s">
        <v>727</v>
      </c>
      <c r="C11" s="112"/>
      <c r="D11" s="112"/>
      <c r="E11" s="112"/>
      <c r="F11" s="112"/>
      <c r="G11" s="330"/>
      <c r="H11" s="330"/>
      <c r="I11" s="330"/>
      <c r="J11" s="330"/>
      <c r="K11" s="330"/>
      <c r="L11" s="330"/>
      <c r="M11" s="330"/>
      <c r="N11" s="330"/>
      <c r="O11" s="330"/>
      <c r="P11" s="330"/>
      <c r="Q11" s="330"/>
      <c r="R11" s="330"/>
      <c r="S11" s="383">
        <f t="shared" ref="S11" si="0">SUM(C11:R11)</f>
        <v>0</v>
      </c>
    </row>
    <row r="12" spans="1:19" x14ac:dyDescent="0.3">
      <c r="B12" s="327" t="s">
        <v>999</v>
      </c>
      <c r="C12" s="330"/>
      <c r="D12" s="330"/>
      <c r="E12" s="330"/>
      <c r="F12" s="330"/>
      <c r="G12" s="330"/>
      <c r="H12" s="330"/>
      <c r="I12" s="330"/>
      <c r="J12" s="330"/>
      <c r="K12" s="330"/>
      <c r="L12" s="112"/>
      <c r="M12" s="112"/>
      <c r="N12" s="112"/>
      <c r="O12" s="112"/>
      <c r="P12" s="112"/>
      <c r="Q12" s="112"/>
      <c r="R12" s="112"/>
      <c r="S12" s="383">
        <f>SUM(C12:R12)</f>
        <v>0</v>
      </c>
    </row>
    <row r="13" spans="1:19" x14ac:dyDescent="0.3">
      <c r="B13" s="329" t="s">
        <v>728</v>
      </c>
      <c r="C13" s="572">
        <f>SUM(C10:C12)</f>
        <v>0</v>
      </c>
      <c r="D13" s="572">
        <f t="shared" ref="D13:R13" si="1">SUM(D10:D12)</f>
        <v>0</v>
      </c>
      <c r="E13" s="572">
        <f t="shared" si="1"/>
        <v>0</v>
      </c>
      <c r="F13" s="572">
        <f t="shared" si="1"/>
        <v>0</v>
      </c>
      <c r="G13" s="572">
        <f t="shared" si="1"/>
        <v>0</v>
      </c>
      <c r="H13" s="572">
        <f t="shared" si="1"/>
        <v>0</v>
      </c>
      <c r="I13" s="572">
        <f t="shared" si="1"/>
        <v>0</v>
      </c>
      <c r="J13" s="572">
        <f t="shared" si="1"/>
        <v>0</v>
      </c>
      <c r="K13" s="572">
        <f t="shared" si="1"/>
        <v>0</v>
      </c>
      <c r="L13" s="572">
        <f t="shared" si="1"/>
        <v>0</v>
      </c>
      <c r="M13" s="572">
        <f t="shared" si="1"/>
        <v>0</v>
      </c>
      <c r="N13" s="572">
        <f t="shared" si="1"/>
        <v>0</v>
      </c>
      <c r="O13" s="572">
        <f t="shared" si="1"/>
        <v>0</v>
      </c>
      <c r="P13" s="572">
        <f t="shared" si="1"/>
        <v>0</v>
      </c>
      <c r="Q13" s="572">
        <f t="shared" si="1"/>
        <v>0</v>
      </c>
      <c r="R13" s="572">
        <f t="shared" si="1"/>
        <v>0</v>
      </c>
      <c r="S13" s="383">
        <f>SUM(C13:R13)</f>
        <v>0</v>
      </c>
    </row>
    <row r="15" spans="1:19" x14ac:dyDescent="0.3">
      <c r="B15" s="645" t="s">
        <v>731</v>
      </c>
      <c r="C15" s="646"/>
      <c r="D15" s="646"/>
      <c r="E15" s="646"/>
      <c r="F15" s="646"/>
      <c r="G15" s="646"/>
      <c r="H15" s="646"/>
      <c r="I15" s="646"/>
      <c r="J15" s="646"/>
      <c r="K15" s="646"/>
      <c r="L15" s="646"/>
      <c r="M15" s="646"/>
      <c r="N15" s="646"/>
      <c r="O15" s="646"/>
      <c r="P15" s="646"/>
      <c r="Q15" s="646"/>
      <c r="R15" s="646"/>
      <c r="S15" s="646"/>
    </row>
    <row r="16" spans="1:19" ht="13.5" customHeight="1" x14ac:dyDescent="0.3">
      <c r="A16" s="648" t="s">
        <v>662</v>
      </c>
      <c r="B16" s="327">
        <v>2015</v>
      </c>
      <c r="C16" s="330"/>
      <c r="D16" s="330"/>
      <c r="E16" s="330"/>
      <c r="F16" s="330"/>
      <c r="G16" s="330"/>
      <c r="H16" s="330"/>
      <c r="I16" s="330"/>
      <c r="J16" s="330"/>
      <c r="K16" s="330"/>
      <c r="L16" s="330"/>
      <c r="M16" s="330"/>
      <c r="N16" s="330"/>
      <c r="O16" s="330"/>
      <c r="P16" s="330"/>
      <c r="Q16" s="330"/>
      <c r="R16" s="330"/>
      <c r="S16" s="331">
        <f>SUM(C16:R16)</f>
        <v>0</v>
      </c>
    </row>
    <row r="17" spans="1:19" x14ac:dyDescent="0.3">
      <c r="A17" s="649"/>
      <c r="B17" s="327">
        <v>2016</v>
      </c>
      <c r="C17" s="330"/>
      <c r="D17" s="330"/>
      <c r="E17" s="330"/>
      <c r="F17" s="330"/>
      <c r="G17" s="330"/>
      <c r="H17" s="330"/>
      <c r="I17" s="330"/>
      <c r="J17" s="330"/>
      <c r="K17" s="330"/>
      <c r="L17" s="330"/>
      <c r="M17" s="330"/>
      <c r="N17" s="330"/>
      <c r="O17" s="330"/>
      <c r="P17" s="330"/>
      <c r="Q17" s="330"/>
      <c r="R17" s="330"/>
      <c r="S17" s="331">
        <f t="shared" ref="S17:S31" si="2">SUM(C17:R17)</f>
        <v>0</v>
      </c>
    </row>
    <row r="18" spans="1:19" x14ac:dyDescent="0.3">
      <c r="A18" s="649"/>
      <c r="B18" s="327">
        <v>2017</v>
      </c>
      <c r="C18" s="112"/>
      <c r="D18" s="330"/>
      <c r="E18" s="330"/>
      <c r="F18" s="330"/>
      <c r="G18" s="330"/>
      <c r="H18" s="330"/>
      <c r="I18" s="330"/>
      <c r="J18" s="330"/>
      <c r="K18" s="330"/>
      <c r="L18" s="330"/>
      <c r="M18" s="330"/>
      <c r="N18" s="330"/>
      <c r="O18" s="330"/>
      <c r="P18" s="330"/>
      <c r="Q18" s="330"/>
      <c r="R18" s="330"/>
      <c r="S18" s="331">
        <f t="shared" si="2"/>
        <v>0</v>
      </c>
    </row>
    <row r="19" spans="1:19" x14ac:dyDescent="0.3">
      <c r="A19" s="649"/>
      <c r="B19" s="327">
        <v>2018</v>
      </c>
      <c r="C19" s="112"/>
      <c r="D19" s="112"/>
      <c r="E19" s="330"/>
      <c r="F19" s="330"/>
      <c r="G19" s="330"/>
      <c r="H19" s="330"/>
      <c r="I19" s="330"/>
      <c r="J19" s="330"/>
      <c r="K19" s="330"/>
      <c r="L19" s="330"/>
      <c r="M19" s="330"/>
      <c r="N19" s="330"/>
      <c r="O19" s="330"/>
      <c r="P19" s="330"/>
      <c r="Q19" s="330"/>
      <c r="R19" s="330"/>
      <c r="S19" s="331">
        <f t="shared" si="2"/>
        <v>0</v>
      </c>
    </row>
    <row r="20" spans="1:19" x14ac:dyDescent="0.3">
      <c r="A20" s="649"/>
      <c r="B20" s="327">
        <v>2019</v>
      </c>
      <c r="C20" s="112"/>
      <c r="D20" s="112"/>
      <c r="E20" s="112"/>
      <c r="F20" s="330"/>
      <c r="G20" s="330"/>
      <c r="H20" s="330"/>
      <c r="I20" s="330"/>
      <c r="J20" s="330"/>
      <c r="K20" s="330"/>
      <c r="L20" s="330"/>
      <c r="M20" s="330"/>
      <c r="N20" s="330"/>
      <c r="O20" s="330"/>
      <c r="P20" s="330"/>
      <c r="Q20" s="330"/>
      <c r="R20" s="330"/>
      <c r="S20" s="331">
        <f t="shared" si="2"/>
        <v>0</v>
      </c>
    </row>
    <row r="21" spans="1:19" x14ac:dyDescent="0.3">
      <c r="A21" s="649"/>
      <c r="B21" s="327">
        <v>2020</v>
      </c>
      <c r="C21" s="112"/>
      <c r="D21" s="112"/>
      <c r="E21" s="112"/>
      <c r="F21" s="112"/>
      <c r="G21" s="330"/>
      <c r="H21" s="330"/>
      <c r="I21" s="330"/>
      <c r="J21" s="330"/>
      <c r="K21" s="330"/>
      <c r="L21" s="330"/>
      <c r="M21" s="330"/>
      <c r="N21" s="330"/>
      <c r="O21" s="330"/>
      <c r="P21" s="330"/>
      <c r="Q21" s="330"/>
      <c r="R21" s="330"/>
      <c r="S21" s="331">
        <f t="shared" si="2"/>
        <v>0</v>
      </c>
    </row>
    <row r="22" spans="1:19" x14ac:dyDescent="0.3">
      <c r="A22" s="649"/>
      <c r="B22" s="327">
        <v>2021</v>
      </c>
      <c r="C22" s="112"/>
      <c r="D22" s="112"/>
      <c r="E22" s="112"/>
      <c r="F22" s="112"/>
      <c r="G22" s="112"/>
      <c r="H22" s="330"/>
      <c r="I22" s="330"/>
      <c r="J22" s="330"/>
      <c r="K22" s="330"/>
      <c r="L22" s="330"/>
      <c r="M22" s="330"/>
      <c r="N22" s="330"/>
      <c r="O22" s="330"/>
      <c r="P22" s="330"/>
      <c r="Q22" s="330"/>
      <c r="R22" s="330"/>
      <c r="S22" s="331">
        <f t="shared" si="2"/>
        <v>0</v>
      </c>
    </row>
    <row r="23" spans="1:19" x14ac:dyDescent="0.3">
      <c r="A23" s="649"/>
      <c r="B23" s="327">
        <v>2022</v>
      </c>
      <c r="C23" s="112"/>
      <c r="D23" s="112"/>
      <c r="E23" s="112"/>
      <c r="F23" s="112"/>
      <c r="G23" s="112"/>
      <c r="H23" s="112"/>
      <c r="I23" s="330"/>
      <c r="J23" s="330"/>
      <c r="K23" s="330"/>
      <c r="L23" s="330"/>
      <c r="M23" s="330"/>
      <c r="N23" s="330"/>
      <c r="O23" s="330"/>
      <c r="P23" s="330"/>
      <c r="Q23" s="330"/>
      <c r="R23" s="330"/>
      <c r="S23" s="331">
        <f t="shared" si="2"/>
        <v>0</v>
      </c>
    </row>
    <row r="24" spans="1:19" x14ac:dyDescent="0.3">
      <c r="A24" s="649"/>
      <c r="B24" s="327">
        <v>2023</v>
      </c>
      <c r="C24" s="112"/>
      <c r="D24" s="112"/>
      <c r="E24" s="112"/>
      <c r="F24" s="112"/>
      <c r="G24" s="112"/>
      <c r="H24" s="112"/>
      <c r="I24" s="112"/>
      <c r="J24" s="330"/>
      <c r="K24" s="330"/>
      <c r="L24" s="330"/>
      <c r="M24" s="330"/>
      <c r="N24" s="330"/>
      <c r="O24" s="330"/>
      <c r="P24" s="330"/>
      <c r="Q24" s="330"/>
      <c r="R24" s="330"/>
      <c r="S24" s="331">
        <f t="shared" si="2"/>
        <v>0</v>
      </c>
    </row>
    <row r="25" spans="1:19" x14ac:dyDescent="0.3">
      <c r="A25" s="649"/>
      <c r="B25" s="327">
        <v>2024</v>
      </c>
      <c r="C25" s="112"/>
      <c r="D25" s="112"/>
      <c r="E25" s="112"/>
      <c r="F25" s="112"/>
      <c r="G25" s="112"/>
      <c r="H25" s="112"/>
      <c r="I25" s="112"/>
      <c r="J25" s="112"/>
      <c r="K25" s="330"/>
      <c r="L25" s="330"/>
      <c r="M25" s="330"/>
      <c r="N25" s="330"/>
      <c r="O25" s="330"/>
      <c r="P25" s="330"/>
      <c r="Q25" s="330"/>
      <c r="R25" s="330"/>
      <c r="S25" s="331">
        <f t="shared" si="2"/>
        <v>0</v>
      </c>
    </row>
    <row r="26" spans="1:19" x14ac:dyDescent="0.3">
      <c r="A26" s="649"/>
      <c r="B26" s="327">
        <v>2025</v>
      </c>
      <c r="C26" s="112"/>
      <c r="D26" s="112"/>
      <c r="E26" s="112"/>
      <c r="F26" s="112"/>
      <c r="G26" s="112"/>
      <c r="H26" s="112"/>
      <c r="I26" s="112"/>
      <c r="J26" s="112"/>
      <c r="K26" s="112"/>
      <c r="L26" s="330"/>
      <c r="M26" s="330"/>
      <c r="N26" s="330"/>
      <c r="O26" s="330"/>
      <c r="P26" s="330"/>
      <c r="Q26" s="330"/>
      <c r="R26" s="330"/>
      <c r="S26" s="331">
        <f t="shared" si="2"/>
        <v>0</v>
      </c>
    </row>
    <row r="27" spans="1:19" x14ac:dyDescent="0.3">
      <c r="A27" s="649"/>
      <c r="B27" s="327">
        <v>2026</v>
      </c>
      <c r="C27" s="112"/>
      <c r="D27" s="112"/>
      <c r="E27" s="112"/>
      <c r="F27" s="112"/>
      <c r="G27" s="112"/>
      <c r="H27" s="112"/>
      <c r="I27" s="112"/>
      <c r="J27" s="112"/>
      <c r="K27" s="112"/>
      <c r="L27" s="112"/>
      <c r="M27" s="330"/>
      <c r="N27" s="330"/>
      <c r="O27" s="330"/>
      <c r="P27" s="330"/>
      <c r="Q27" s="330"/>
      <c r="R27" s="330"/>
      <c r="S27" s="331">
        <f t="shared" si="2"/>
        <v>0</v>
      </c>
    </row>
    <row r="28" spans="1:19" x14ac:dyDescent="0.3">
      <c r="A28" s="649"/>
      <c r="B28" s="327">
        <v>2027</v>
      </c>
      <c r="C28" s="112"/>
      <c r="D28" s="112"/>
      <c r="E28" s="112"/>
      <c r="F28" s="112"/>
      <c r="G28" s="112"/>
      <c r="H28" s="112"/>
      <c r="I28" s="112"/>
      <c r="J28" s="112"/>
      <c r="K28" s="112"/>
      <c r="L28" s="112"/>
      <c r="M28" s="112"/>
      <c r="N28" s="330"/>
      <c r="O28" s="330"/>
      <c r="P28" s="330"/>
      <c r="Q28" s="330"/>
      <c r="R28" s="330"/>
      <c r="S28" s="331">
        <f t="shared" si="2"/>
        <v>0</v>
      </c>
    </row>
    <row r="29" spans="1:19" x14ac:dyDescent="0.3">
      <c r="A29" s="649"/>
      <c r="B29" s="327">
        <v>2028</v>
      </c>
      <c r="C29" s="112"/>
      <c r="D29" s="112"/>
      <c r="E29" s="112"/>
      <c r="F29" s="112"/>
      <c r="G29" s="112"/>
      <c r="H29" s="112"/>
      <c r="I29" s="112"/>
      <c r="J29" s="112"/>
      <c r="K29" s="112"/>
      <c r="L29" s="112"/>
      <c r="M29" s="112"/>
      <c r="N29" s="112"/>
      <c r="O29" s="330"/>
      <c r="P29" s="330"/>
      <c r="Q29" s="330"/>
      <c r="R29" s="330"/>
      <c r="S29" s="331">
        <f t="shared" si="2"/>
        <v>0</v>
      </c>
    </row>
    <row r="30" spans="1:19" x14ac:dyDescent="0.3">
      <c r="A30" s="649"/>
      <c r="B30" s="327">
        <v>2029</v>
      </c>
      <c r="C30" s="112"/>
      <c r="D30" s="112"/>
      <c r="E30" s="112"/>
      <c r="F30" s="112"/>
      <c r="G30" s="112"/>
      <c r="H30" s="112"/>
      <c r="I30" s="112"/>
      <c r="J30" s="112"/>
      <c r="K30" s="112"/>
      <c r="L30" s="112"/>
      <c r="M30" s="112"/>
      <c r="N30" s="112"/>
      <c r="O30" s="112"/>
      <c r="P30" s="330"/>
      <c r="Q30" s="330"/>
      <c r="R30" s="330"/>
      <c r="S30" s="331">
        <f>SUM(C30:R30)</f>
        <v>0</v>
      </c>
    </row>
    <row r="31" spans="1:19" x14ac:dyDescent="0.3">
      <c r="A31" s="649"/>
      <c r="B31" s="327">
        <v>2030</v>
      </c>
      <c r="C31" s="112"/>
      <c r="D31" s="112"/>
      <c r="E31" s="112"/>
      <c r="F31" s="112"/>
      <c r="G31" s="112"/>
      <c r="H31" s="112"/>
      <c r="I31" s="112"/>
      <c r="J31" s="112"/>
      <c r="K31" s="112"/>
      <c r="L31" s="112"/>
      <c r="M31" s="112"/>
      <c r="N31" s="112"/>
      <c r="O31" s="112"/>
      <c r="P31" s="112"/>
      <c r="Q31" s="330"/>
      <c r="R31" s="330"/>
      <c r="S31" s="331">
        <f t="shared" si="2"/>
        <v>0</v>
      </c>
    </row>
    <row r="32" spans="1:19" x14ac:dyDescent="0.3">
      <c r="B32" s="333" t="s">
        <v>644</v>
      </c>
      <c r="C32" s="387">
        <f>C13-SUM(C17:C31)</f>
        <v>0</v>
      </c>
      <c r="D32" s="387">
        <f t="shared" ref="D32:R32" si="3">D13-SUM(D17:D31)</f>
        <v>0</v>
      </c>
      <c r="E32" s="387">
        <f t="shared" si="3"/>
        <v>0</v>
      </c>
      <c r="F32" s="387">
        <f t="shared" si="3"/>
        <v>0</v>
      </c>
      <c r="G32" s="387">
        <f t="shared" si="3"/>
        <v>0</v>
      </c>
      <c r="H32" s="387">
        <f t="shared" si="3"/>
        <v>0</v>
      </c>
      <c r="I32" s="387">
        <f t="shared" si="3"/>
        <v>0</v>
      </c>
      <c r="J32" s="387">
        <f t="shared" si="3"/>
        <v>0</v>
      </c>
      <c r="K32" s="387">
        <f t="shared" si="3"/>
        <v>0</v>
      </c>
      <c r="L32" s="387">
        <f t="shared" si="3"/>
        <v>0</v>
      </c>
      <c r="M32" s="387">
        <f t="shared" si="3"/>
        <v>0</v>
      </c>
      <c r="N32" s="387">
        <f t="shared" si="3"/>
        <v>0</v>
      </c>
      <c r="O32" s="387">
        <f t="shared" si="3"/>
        <v>0</v>
      </c>
      <c r="P32" s="387">
        <f t="shared" si="3"/>
        <v>0</v>
      </c>
      <c r="Q32" s="387">
        <f t="shared" si="3"/>
        <v>0</v>
      </c>
      <c r="R32" s="387">
        <f t="shared" si="3"/>
        <v>0</v>
      </c>
      <c r="S32" s="331">
        <f t="shared" ref="S32" si="4">S10+SUM(S17:S31)</f>
        <v>0</v>
      </c>
    </row>
    <row r="34" spans="1:19" x14ac:dyDescent="0.3">
      <c r="B34" s="380" t="s">
        <v>1018</v>
      </c>
    </row>
    <row r="35" spans="1:19" x14ac:dyDescent="0.3">
      <c r="B35" s="335" t="s">
        <v>732</v>
      </c>
      <c r="C35" s="335"/>
      <c r="D35" s="335"/>
      <c r="E35" s="335"/>
      <c r="F35" s="335"/>
      <c r="G35" s="112"/>
      <c r="H35" s="112"/>
      <c r="I35" s="112"/>
      <c r="J35" s="112"/>
      <c r="K35" s="112"/>
      <c r="L35" s="112"/>
      <c r="M35" s="112"/>
      <c r="N35" s="112"/>
      <c r="O35" s="112"/>
      <c r="P35" s="112"/>
      <c r="Q35" s="330"/>
      <c r="R35" s="330"/>
    </row>
    <row r="37" spans="1:19" x14ac:dyDescent="0.3">
      <c r="B37" s="336" t="s">
        <v>663</v>
      </c>
      <c r="C37" s="336"/>
      <c r="D37" s="336"/>
      <c r="E37" s="336"/>
      <c r="F37" s="336"/>
      <c r="G37" s="336"/>
      <c r="H37" s="336"/>
      <c r="I37" s="336"/>
      <c r="J37" s="336"/>
      <c r="K37" s="337"/>
      <c r="L37" s="337"/>
      <c r="M37" s="337"/>
      <c r="N37" s="337"/>
      <c r="O37" s="337"/>
      <c r="P37" s="337"/>
      <c r="Q37" s="337"/>
      <c r="R37" s="337"/>
    </row>
    <row r="39" spans="1:19" x14ac:dyDescent="0.3">
      <c r="A39" s="650" t="s">
        <v>662</v>
      </c>
      <c r="B39" s="327">
        <v>2024</v>
      </c>
      <c r="G39" s="112"/>
      <c r="H39" s="112"/>
      <c r="I39" s="112"/>
      <c r="J39" s="112"/>
      <c r="K39" s="330"/>
      <c r="L39" s="330"/>
      <c r="M39" s="330"/>
      <c r="N39" s="330"/>
      <c r="O39" s="330"/>
      <c r="P39" s="330"/>
      <c r="Q39" s="330"/>
      <c r="R39" s="330"/>
      <c r="S39" s="382"/>
    </row>
    <row r="40" spans="1:19" x14ac:dyDescent="0.3">
      <c r="A40" s="651"/>
      <c r="B40" s="327">
        <f>+B39+1</f>
        <v>2025</v>
      </c>
      <c r="G40" s="112"/>
      <c r="H40" s="112"/>
      <c r="I40" s="112"/>
      <c r="J40" s="112"/>
      <c r="K40" s="112"/>
      <c r="L40" s="330"/>
      <c r="M40" s="330"/>
      <c r="N40" s="330"/>
      <c r="O40" s="330"/>
      <c r="P40" s="330"/>
      <c r="Q40" s="330"/>
      <c r="R40" s="330"/>
      <c r="S40" s="382"/>
    </row>
    <row r="41" spans="1:19" x14ac:dyDescent="0.3">
      <c r="A41" s="651"/>
      <c r="B41" s="327">
        <f t="shared" ref="B41:B46" si="5">+B40+1</f>
        <v>2026</v>
      </c>
      <c r="G41" s="112"/>
      <c r="H41" s="112"/>
      <c r="I41" s="112"/>
      <c r="J41" s="112"/>
      <c r="K41" s="112"/>
      <c r="L41" s="112"/>
      <c r="M41" s="330"/>
      <c r="N41" s="330"/>
      <c r="O41" s="330"/>
      <c r="P41" s="330"/>
      <c r="Q41" s="330"/>
      <c r="R41" s="330"/>
      <c r="S41" s="382"/>
    </row>
    <row r="42" spans="1:19" x14ac:dyDescent="0.3">
      <c r="A42" s="651"/>
      <c r="B42" s="327">
        <f t="shared" si="5"/>
        <v>2027</v>
      </c>
      <c r="G42" s="112"/>
      <c r="H42" s="112"/>
      <c r="I42" s="112"/>
      <c r="J42" s="112"/>
      <c r="K42" s="112"/>
      <c r="L42" s="112"/>
      <c r="M42" s="112"/>
      <c r="N42" s="330"/>
      <c r="O42" s="330"/>
      <c r="P42" s="330"/>
      <c r="Q42" s="330"/>
      <c r="R42" s="330"/>
      <c r="S42" s="382"/>
    </row>
    <row r="43" spans="1:19" x14ac:dyDescent="0.3">
      <c r="A43" s="651"/>
      <c r="B43" s="327">
        <f t="shared" si="5"/>
        <v>2028</v>
      </c>
      <c r="G43" s="112"/>
      <c r="H43" s="112"/>
      <c r="I43" s="112"/>
      <c r="J43" s="112"/>
      <c r="K43" s="112"/>
      <c r="L43" s="112"/>
      <c r="M43" s="112"/>
      <c r="N43" s="112"/>
      <c r="O43" s="330"/>
      <c r="P43" s="330"/>
      <c r="Q43" s="330"/>
      <c r="R43" s="330"/>
      <c r="S43" s="382"/>
    </row>
    <row r="44" spans="1:19" x14ac:dyDescent="0.3">
      <c r="A44" s="651"/>
      <c r="B44" s="327">
        <f t="shared" si="5"/>
        <v>2029</v>
      </c>
      <c r="G44" s="112"/>
      <c r="H44" s="112"/>
      <c r="I44" s="112"/>
      <c r="J44" s="112"/>
      <c r="K44" s="112"/>
      <c r="L44" s="112"/>
      <c r="M44" s="112"/>
      <c r="N44" s="112"/>
      <c r="O44" s="112"/>
      <c r="P44" s="330"/>
      <c r="Q44" s="330"/>
      <c r="R44" s="330"/>
      <c r="S44" s="382"/>
    </row>
    <row r="45" spans="1:19" x14ac:dyDescent="0.3">
      <c r="A45" s="651"/>
      <c r="B45" s="327">
        <f t="shared" si="5"/>
        <v>2030</v>
      </c>
      <c r="G45" s="112"/>
      <c r="H45" s="112"/>
      <c r="I45" s="112"/>
      <c r="J45" s="112"/>
      <c r="K45" s="112"/>
      <c r="L45" s="112"/>
      <c r="M45" s="112"/>
      <c r="N45" s="112"/>
      <c r="O45" s="112"/>
      <c r="P45" s="112"/>
      <c r="Q45" s="330"/>
      <c r="R45" s="330"/>
      <c r="S45" s="382"/>
    </row>
    <row r="46" spans="1:19" x14ac:dyDescent="0.3">
      <c r="A46" s="652"/>
      <c r="B46" s="327">
        <f t="shared" si="5"/>
        <v>2031</v>
      </c>
      <c r="G46" s="112"/>
      <c r="H46" s="112"/>
      <c r="I46" s="112"/>
      <c r="J46" s="112"/>
      <c r="K46" s="112"/>
      <c r="L46" s="112"/>
      <c r="M46" s="112"/>
      <c r="N46" s="112"/>
      <c r="O46" s="112"/>
      <c r="P46" s="112"/>
      <c r="Q46" s="112"/>
      <c r="R46" s="330"/>
      <c r="S46" s="382"/>
    </row>
    <row r="47" spans="1:19" x14ac:dyDescent="0.3">
      <c r="B47" s="338" t="s">
        <v>729</v>
      </c>
      <c r="G47" s="331">
        <f t="shared" ref="G47:P47" si="6">G35-SUM(G39:G46)</f>
        <v>0</v>
      </c>
      <c r="H47" s="331">
        <f t="shared" si="6"/>
        <v>0</v>
      </c>
      <c r="I47" s="331">
        <f t="shared" si="6"/>
        <v>0</v>
      </c>
      <c r="J47" s="331">
        <f t="shared" si="6"/>
        <v>0</v>
      </c>
      <c r="K47" s="331">
        <f t="shared" si="6"/>
        <v>0</v>
      </c>
      <c r="L47" s="331">
        <f t="shared" si="6"/>
        <v>0</v>
      </c>
      <c r="M47" s="331">
        <f t="shared" si="6"/>
        <v>0</v>
      </c>
      <c r="N47" s="331">
        <f t="shared" si="6"/>
        <v>0</v>
      </c>
      <c r="O47" s="331">
        <f t="shared" si="6"/>
        <v>0</v>
      </c>
      <c r="P47" s="331">
        <f t="shared" si="6"/>
        <v>0</v>
      </c>
      <c r="Q47" s="331"/>
      <c r="R47" s="331"/>
    </row>
    <row r="48" spans="1:19" x14ac:dyDescent="0.3">
      <c r="N48" s="382"/>
      <c r="O48" s="382"/>
      <c r="P48" s="382"/>
      <c r="Q48" s="382"/>
      <c r="R48" s="382"/>
    </row>
    <row r="49" spans="2:19" x14ac:dyDescent="0.3">
      <c r="N49" s="328">
        <v>2024</v>
      </c>
      <c r="O49" s="328">
        <v>2025</v>
      </c>
      <c r="P49" s="328">
        <v>2026</v>
      </c>
      <c r="Q49" s="328">
        <v>2027</v>
      </c>
      <c r="R49" s="328">
        <v>2028</v>
      </c>
    </row>
    <row r="50" spans="2:19" ht="13.5" customHeight="1" x14ac:dyDescent="0.3">
      <c r="B50" s="642" t="s">
        <v>1001</v>
      </c>
      <c r="C50" s="642"/>
      <c r="D50" s="642"/>
      <c r="E50" s="642"/>
      <c r="F50" s="642"/>
      <c r="G50" s="642"/>
      <c r="H50" s="642"/>
      <c r="I50" s="642"/>
      <c r="J50" s="642"/>
      <c r="K50" s="26"/>
      <c r="L50" s="26"/>
      <c r="M50" s="26"/>
      <c r="N50" s="334">
        <f>+S25</f>
        <v>0</v>
      </c>
      <c r="O50" s="334">
        <f>+S26</f>
        <v>0</v>
      </c>
      <c r="P50" s="334">
        <f>+S27</f>
        <v>0</v>
      </c>
      <c r="Q50" s="334">
        <f>+S28</f>
        <v>0</v>
      </c>
      <c r="R50" s="334">
        <f>+S29</f>
        <v>0</v>
      </c>
      <c r="S50" s="339"/>
    </row>
    <row r="51" spans="2:19" ht="13.5" customHeight="1" x14ac:dyDescent="0.3">
      <c r="B51" s="642" t="s">
        <v>838</v>
      </c>
      <c r="C51" s="642"/>
      <c r="D51" s="642"/>
      <c r="E51" s="642"/>
      <c r="F51" s="642"/>
      <c r="G51" s="642"/>
      <c r="H51" s="642"/>
      <c r="I51" s="642"/>
      <c r="J51" s="642"/>
      <c r="K51" s="26"/>
      <c r="L51" s="26"/>
      <c r="M51" s="26"/>
      <c r="N51" s="334">
        <f>SUM(G39:J39)</f>
        <v>0</v>
      </c>
      <c r="O51" s="334">
        <f>+SUM(G40:K40)</f>
        <v>0</v>
      </c>
      <c r="P51" s="334">
        <f>+SUM(G41:L41)</f>
        <v>0</v>
      </c>
      <c r="Q51" s="334">
        <f>+SUM(G42:M42)</f>
        <v>0</v>
      </c>
      <c r="R51" s="334">
        <f>+SUM(G43:N43)</f>
        <v>0</v>
      </c>
    </row>
    <row r="52" spans="2:19" ht="13.5" customHeight="1" x14ac:dyDescent="0.3">
      <c r="B52" s="642" t="s">
        <v>839</v>
      </c>
      <c r="C52" s="642"/>
      <c r="D52" s="642"/>
      <c r="E52" s="642"/>
      <c r="F52" s="642"/>
      <c r="G52" s="642"/>
      <c r="H52" s="642"/>
      <c r="I52" s="642"/>
      <c r="J52" s="642"/>
      <c r="K52" s="488"/>
      <c r="L52" s="488"/>
      <c r="M52" s="488"/>
      <c r="N52" s="381">
        <f>N51+N50</f>
        <v>0</v>
      </c>
      <c r="O52" s="381">
        <f t="shared" ref="O52:P52" si="7">O51+O50</f>
        <v>0</v>
      </c>
      <c r="P52" s="381">
        <f t="shared" si="7"/>
        <v>0</v>
      </c>
      <c r="Q52" s="381">
        <f>Q51+Q50</f>
        <v>0</v>
      </c>
      <c r="R52" s="381">
        <f>R51+R50</f>
        <v>0</v>
      </c>
    </row>
    <row r="53" spans="2:19" x14ac:dyDescent="0.3">
      <c r="B53" s="642"/>
      <c r="C53" s="642"/>
      <c r="D53" s="642"/>
      <c r="E53" s="642"/>
      <c r="F53" s="642"/>
      <c r="G53" s="642"/>
      <c r="H53" s="642"/>
      <c r="I53" s="642"/>
      <c r="J53" s="642"/>
    </row>
    <row r="54" spans="2:19" x14ac:dyDescent="0.3">
      <c r="B54" s="642" t="s">
        <v>840</v>
      </c>
      <c r="C54" s="642"/>
      <c r="D54" s="642"/>
      <c r="E54" s="642"/>
      <c r="F54" s="642"/>
      <c r="G54" s="642"/>
      <c r="H54" s="642"/>
      <c r="I54" s="642"/>
      <c r="J54" s="642"/>
      <c r="N54" s="372"/>
      <c r="O54" s="372"/>
      <c r="P54" s="372"/>
      <c r="Q54" s="372"/>
      <c r="R54" s="372"/>
    </row>
    <row r="55" spans="2:19" x14ac:dyDescent="0.3">
      <c r="B55" s="642" t="s">
        <v>735</v>
      </c>
      <c r="C55" s="642"/>
      <c r="D55" s="642"/>
      <c r="E55" s="642"/>
      <c r="F55" s="642"/>
      <c r="G55" s="642"/>
      <c r="H55" s="642"/>
      <c r="I55" s="642"/>
      <c r="J55" s="642"/>
      <c r="N55" s="386">
        <f>IFERROR(N51/N54,0)</f>
        <v>0</v>
      </c>
      <c r="O55" s="386">
        <f t="shared" ref="O55:R55" si="8">IFERROR(O51/O54,0)</f>
        <v>0</v>
      </c>
      <c r="P55" s="386">
        <f t="shared" si="8"/>
        <v>0</v>
      </c>
      <c r="Q55" s="386">
        <f t="shared" si="8"/>
        <v>0</v>
      </c>
      <c r="R55" s="386">
        <f t="shared" si="8"/>
        <v>0</v>
      </c>
    </row>
    <row r="58" spans="2:19" x14ac:dyDescent="0.3">
      <c r="B58" s="336" t="s">
        <v>733</v>
      </c>
      <c r="C58" s="336"/>
      <c r="D58" s="336"/>
      <c r="E58" s="336"/>
      <c r="F58" s="336"/>
      <c r="G58" s="336"/>
      <c r="H58" s="336"/>
      <c r="I58" s="336"/>
      <c r="J58" s="336"/>
      <c r="K58" s="337"/>
      <c r="L58" s="337"/>
      <c r="M58" s="337"/>
      <c r="N58" s="337"/>
      <c r="O58" s="337"/>
      <c r="P58" s="337"/>
      <c r="Q58" s="337"/>
      <c r="R58" s="337"/>
    </row>
    <row r="59" spans="2:19" x14ac:dyDescent="0.3">
      <c r="B59" s="338" t="s">
        <v>722</v>
      </c>
      <c r="N59" s="328">
        <v>2024</v>
      </c>
      <c r="O59" s="328">
        <v>2025</v>
      </c>
      <c r="P59" s="328">
        <v>2026</v>
      </c>
      <c r="Q59" s="328">
        <v>2027</v>
      </c>
      <c r="R59" s="328">
        <v>2028</v>
      </c>
    </row>
    <row r="60" spans="2:19" x14ac:dyDescent="0.3">
      <c r="B60" s="332" t="s">
        <v>107</v>
      </c>
      <c r="N60" s="372"/>
      <c r="O60" s="372"/>
      <c r="P60" s="372"/>
      <c r="Q60" s="372"/>
      <c r="R60" s="372"/>
    </row>
    <row r="61" spans="2:19" x14ac:dyDescent="0.3">
      <c r="B61" s="332" t="s">
        <v>100</v>
      </c>
      <c r="N61" s="372"/>
      <c r="O61" s="372"/>
      <c r="P61" s="372"/>
      <c r="Q61" s="372"/>
      <c r="R61" s="372"/>
    </row>
    <row r="62" spans="2:19" x14ac:dyDescent="0.3">
      <c r="B62" s="332" t="s">
        <v>116</v>
      </c>
      <c r="N62" s="372"/>
      <c r="O62" s="372"/>
      <c r="P62" s="372"/>
      <c r="Q62" s="372"/>
      <c r="R62" s="372"/>
    </row>
    <row r="63" spans="2:19" x14ac:dyDescent="0.3">
      <c r="B63" s="332" t="s">
        <v>49</v>
      </c>
      <c r="N63" s="372"/>
      <c r="O63" s="372"/>
      <c r="P63" s="372"/>
      <c r="Q63" s="372"/>
      <c r="R63" s="372"/>
    </row>
    <row r="64" spans="2:19" x14ac:dyDescent="0.3">
      <c r="B64" s="332" t="s">
        <v>702</v>
      </c>
      <c r="N64" s="372">
        <f t="shared" ref="N64:P64" si="9">SUM(N60:N63)</f>
        <v>0</v>
      </c>
      <c r="O64" s="372">
        <f t="shared" si="9"/>
        <v>0</v>
      </c>
      <c r="P64" s="372">
        <f t="shared" si="9"/>
        <v>0</v>
      </c>
      <c r="Q64" s="372">
        <f t="shared" ref="Q64:R64" si="10">SUM(Q60:Q63)</f>
        <v>0</v>
      </c>
      <c r="R64" s="372">
        <f t="shared" si="10"/>
        <v>0</v>
      </c>
    </row>
  </sheetData>
  <mergeCells count="11">
    <mergeCell ref="B3:S3"/>
    <mergeCell ref="A16:A31"/>
    <mergeCell ref="A39:A46"/>
    <mergeCell ref="B50:J50"/>
    <mergeCell ref="B51:J51"/>
    <mergeCell ref="B53:J53"/>
    <mergeCell ref="B54:J54"/>
    <mergeCell ref="B55:J55"/>
    <mergeCell ref="B8:S8"/>
    <mergeCell ref="B15:S15"/>
    <mergeCell ref="B52:J52"/>
  </mergeCells>
  <conditionalFormatting sqref="D21:F21 D22:G22 C18:C30 D19 D20:E20 D26:K26 D25:J25 D24:I24 D27:L30 J31:M31 D23:H23 N60:R63">
    <cfRule type="containsText" dxfId="1037" priority="395" operator="containsText" text="ntitulé">
      <formula>NOT(ISERROR(SEARCH("ntitulé",C18)))</formula>
    </cfRule>
    <cfRule type="containsBlanks" dxfId="1036" priority="396">
      <formula>LEN(TRIM(C18))=0</formula>
    </cfRule>
  </conditionalFormatting>
  <conditionalFormatting sqref="D21:F21 D22:G22 C18:C30 D19 D20:E20 D26:K26 D25:J25 D24:I24 D27:L30 J31:M31 D23:H23 N60:R63">
    <cfRule type="containsText" dxfId="1035" priority="394" operator="containsText" text="libre">
      <formula>NOT(ISERROR(SEARCH("libre",C18)))</formula>
    </cfRule>
  </conditionalFormatting>
  <conditionalFormatting sqref="C10:L10 O10:R10 C13:R13">
    <cfRule type="containsText" dxfId="1034" priority="392" operator="containsText" text="ntitulé">
      <formula>NOT(ISERROR(SEARCH("ntitulé",C10)))</formula>
    </cfRule>
    <cfRule type="containsBlanks" dxfId="1033" priority="393">
      <formula>LEN(TRIM(C10))=0</formula>
    </cfRule>
  </conditionalFormatting>
  <conditionalFormatting sqref="C10:L10 O10:R10 C13:R13">
    <cfRule type="containsText" dxfId="1032" priority="391" operator="containsText" text="libre">
      <formula>NOT(ISERROR(SEARCH("libre",C10)))</formula>
    </cfRule>
  </conditionalFormatting>
  <conditionalFormatting sqref="M28:M30">
    <cfRule type="containsText" dxfId="1031" priority="251" operator="containsText" text="ntitulé">
      <formula>NOT(ISERROR(SEARCH("ntitulé",M28)))</formula>
    </cfRule>
    <cfRule type="containsBlanks" dxfId="1030" priority="252">
      <formula>LEN(TRIM(M28))=0</formula>
    </cfRule>
  </conditionalFormatting>
  <conditionalFormatting sqref="M28:M30">
    <cfRule type="containsText" dxfId="1029" priority="250" operator="containsText" text="libre">
      <formula>NOT(ISERROR(SEARCH("libre",M28)))</formula>
    </cfRule>
  </conditionalFormatting>
  <conditionalFormatting sqref="M10">
    <cfRule type="containsText" dxfId="1028" priority="242" operator="containsText" text="ntitulé">
      <formula>NOT(ISERROR(SEARCH("ntitulé",M10)))</formula>
    </cfRule>
    <cfRule type="containsBlanks" dxfId="1027" priority="243">
      <formula>LEN(TRIM(M10))=0</formula>
    </cfRule>
  </conditionalFormatting>
  <conditionalFormatting sqref="M10">
    <cfRule type="containsText" dxfId="1026" priority="241" operator="containsText" text="libre">
      <formula>NOT(ISERROR(SEARCH("libre",M10)))</formula>
    </cfRule>
  </conditionalFormatting>
  <conditionalFormatting sqref="N10">
    <cfRule type="containsText" dxfId="1025" priority="239" operator="containsText" text="ntitulé">
      <formula>NOT(ISERROR(SEARCH("ntitulé",N10)))</formula>
    </cfRule>
    <cfRule type="containsBlanks" dxfId="1024" priority="240">
      <formula>LEN(TRIM(N10))=0</formula>
    </cfRule>
  </conditionalFormatting>
  <conditionalFormatting sqref="N10">
    <cfRule type="containsText" dxfId="1023" priority="238" operator="containsText" text="libre">
      <formula>NOT(ISERROR(SEARCH("libre",N10)))</formula>
    </cfRule>
  </conditionalFormatting>
  <conditionalFormatting sqref="G35:P35">
    <cfRule type="containsText" dxfId="1022" priority="230" operator="containsText" text="ntitulé">
      <formula>NOT(ISERROR(SEARCH("ntitulé",G35)))</formula>
    </cfRule>
    <cfRule type="containsBlanks" dxfId="1021" priority="231">
      <formula>LEN(TRIM(G35))=0</formula>
    </cfRule>
  </conditionalFormatting>
  <conditionalFormatting sqref="G35:P35">
    <cfRule type="containsText" dxfId="1020" priority="229" operator="containsText" text="libre">
      <formula>NOT(ISERROR(SEARCH("libre",G35)))</formula>
    </cfRule>
  </conditionalFormatting>
  <conditionalFormatting sqref="R54">
    <cfRule type="containsText" dxfId="1019" priority="215" operator="containsText" text="ntitulé">
      <formula>NOT(ISERROR(SEARCH("ntitulé",R54)))</formula>
    </cfRule>
    <cfRule type="containsBlanks" dxfId="1018" priority="216">
      <formula>LEN(TRIM(R54))=0</formula>
    </cfRule>
  </conditionalFormatting>
  <conditionalFormatting sqref="R54">
    <cfRule type="containsText" dxfId="1017" priority="214" operator="containsText" text="libre">
      <formula>NOT(ISERROR(SEARCH("libre",R54)))</formula>
    </cfRule>
  </conditionalFormatting>
  <conditionalFormatting sqref="N54:Q54">
    <cfRule type="containsText" dxfId="1016" priority="218" operator="containsText" text="ntitulé">
      <formula>NOT(ISERROR(SEARCH("ntitulé",N54)))</formula>
    </cfRule>
    <cfRule type="containsBlanks" dxfId="1015" priority="219">
      <formula>LEN(TRIM(N54))=0</formula>
    </cfRule>
  </conditionalFormatting>
  <conditionalFormatting sqref="N54:Q54">
    <cfRule type="containsText" dxfId="1014" priority="217" operator="containsText" text="libre">
      <formula>NOT(ISERROR(SEARCH("libre",N54)))</formula>
    </cfRule>
  </conditionalFormatting>
  <conditionalFormatting sqref="N64:R64">
    <cfRule type="containsText" dxfId="1013" priority="206" operator="containsText" text="ntitulé">
      <formula>NOT(ISERROR(SEARCH("ntitulé",N64)))</formula>
    </cfRule>
    <cfRule type="containsBlanks" dxfId="1012" priority="207">
      <formula>LEN(TRIM(N64))=0</formula>
    </cfRule>
  </conditionalFormatting>
  <conditionalFormatting sqref="N64:R64">
    <cfRule type="containsText" dxfId="1011" priority="205" operator="containsText" text="libre">
      <formula>NOT(ISERROR(SEARCH("libre",N64)))</formula>
    </cfRule>
  </conditionalFormatting>
  <conditionalFormatting sqref="C11:F11">
    <cfRule type="containsText" dxfId="1010" priority="203" operator="containsText" text="ntitulé">
      <formula>NOT(ISERROR(SEARCH("ntitulé",C11)))</formula>
    </cfRule>
    <cfRule type="containsBlanks" dxfId="1009" priority="204">
      <formula>LEN(TRIM(C11))=0</formula>
    </cfRule>
  </conditionalFormatting>
  <conditionalFormatting sqref="C11:F11">
    <cfRule type="containsText" dxfId="1008" priority="202" operator="containsText" text="libre">
      <formula>NOT(ISERROR(SEARCH("libre",C11)))</formula>
    </cfRule>
  </conditionalFormatting>
  <conditionalFormatting sqref="N31">
    <cfRule type="containsText" dxfId="1007" priority="194" operator="containsText" text="ntitulé">
      <formula>NOT(ISERROR(SEARCH("ntitulé",N31)))</formula>
    </cfRule>
    <cfRule type="containsBlanks" dxfId="1006" priority="195">
      <formula>LEN(TRIM(N31))=0</formula>
    </cfRule>
  </conditionalFormatting>
  <conditionalFormatting sqref="N31">
    <cfRule type="containsText" dxfId="1005" priority="193" operator="containsText" text="libre">
      <formula>NOT(ISERROR(SEARCH("libre",N31)))</formula>
    </cfRule>
  </conditionalFormatting>
  <conditionalFormatting sqref="N29:N30">
    <cfRule type="containsText" dxfId="1004" priority="191" operator="containsText" text="ntitulé">
      <formula>NOT(ISERROR(SEARCH("ntitulé",N29)))</formula>
    </cfRule>
    <cfRule type="containsBlanks" dxfId="1003" priority="192">
      <formula>LEN(TRIM(N29))=0</formula>
    </cfRule>
  </conditionalFormatting>
  <conditionalFormatting sqref="N29:N30">
    <cfRule type="containsText" dxfId="1002" priority="190" operator="containsText" text="libre">
      <formula>NOT(ISERROR(SEARCH("libre",N29)))</formula>
    </cfRule>
  </conditionalFormatting>
  <conditionalFormatting sqref="O45">
    <cfRule type="containsText" dxfId="1001" priority="179" operator="containsText" text="ntitulé">
      <formula>NOT(ISERROR(SEARCH("ntitulé",O45)))</formula>
    </cfRule>
    <cfRule type="containsBlanks" dxfId="1000" priority="180">
      <formula>LEN(TRIM(O45))=0</formula>
    </cfRule>
  </conditionalFormatting>
  <conditionalFormatting sqref="O45">
    <cfRule type="containsText" dxfId="999" priority="178" operator="containsText" text="libre">
      <formula>NOT(ISERROR(SEARCH("libre",O45)))</formula>
    </cfRule>
  </conditionalFormatting>
  <conditionalFormatting sqref="O44">
    <cfRule type="containsText" dxfId="998" priority="182" operator="containsText" text="ntitulé">
      <formula>NOT(ISERROR(SEARCH("ntitulé",O44)))</formula>
    </cfRule>
    <cfRule type="containsBlanks" dxfId="997" priority="183">
      <formula>LEN(TRIM(O44))=0</formula>
    </cfRule>
  </conditionalFormatting>
  <conditionalFormatting sqref="O44">
    <cfRule type="containsText" dxfId="996" priority="181" operator="containsText" text="libre">
      <formula>NOT(ISERROR(SEARCH("libre",O44)))</formula>
    </cfRule>
  </conditionalFormatting>
  <conditionalFormatting sqref="O46">
    <cfRule type="containsText" dxfId="995" priority="176" operator="containsText" text="ntitulé">
      <formula>NOT(ISERROR(SEARCH("ntitulé",O46)))</formula>
    </cfRule>
    <cfRule type="containsBlanks" dxfId="994" priority="177">
      <formula>LEN(TRIM(O46))=0</formula>
    </cfRule>
  </conditionalFormatting>
  <conditionalFormatting sqref="O46">
    <cfRule type="containsText" dxfId="993" priority="175" operator="containsText" text="libre">
      <formula>NOT(ISERROR(SEARCH("libre",O46)))</formula>
    </cfRule>
  </conditionalFormatting>
  <conditionalFormatting sqref="C31:I31">
    <cfRule type="containsText" dxfId="992" priority="170" operator="containsText" text="ntitulé">
      <formula>NOT(ISERROR(SEARCH("ntitulé",C31)))</formula>
    </cfRule>
    <cfRule type="containsBlanks" dxfId="991" priority="171">
      <formula>LEN(TRIM(C31))=0</formula>
    </cfRule>
  </conditionalFormatting>
  <conditionalFormatting sqref="C31:I31">
    <cfRule type="containsText" dxfId="990" priority="169" operator="containsText" text="libre">
      <formula>NOT(ISERROR(SEARCH("libre",C31)))</formula>
    </cfRule>
  </conditionalFormatting>
  <conditionalFormatting sqref="O31">
    <cfRule type="containsText" dxfId="989" priority="167" operator="containsText" text="ntitulé">
      <formula>NOT(ISERROR(SEARCH("ntitulé",O31)))</formula>
    </cfRule>
    <cfRule type="containsBlanks" dxfId="988" priority="168">
      <formula>LEN(TRIM(O31))=0</formula>
    </cfRule>
  </conditionalFormatting>
  <conditionalFormatting sqref="O31">
    <cfRule type="containsText" dxfId="987" priority="166" operator="containsText" text="libre">
      <formula>NOT(ISERROR(SEARCH("libre",O31)))</formula>
    </cfRule>
  </conditionalFormatting>
  <conditionalFormatting sqref="O30">
    <cfRule type="containsText" dxfId="986" priority="164" operator="containsText" text="ntitulé">
      <formula>NOT(ISERROR(SEARCH("ntitulé",O30)))</formula>
    </cfRule>
    <cfRule type="containsBlanks" dxfId="985" priority="165">
      <formula>LEN(TRIM(O30))=0</formula>
    </cfRule>
  </conditionalFormatting>
  <conditionalFormatting sqref="O30">
    <cfRule type="containsText" dxfId="984" priority="163" operator="containsText" text="libre">
      <formula>NOT(ISERROR(SEARCH("libre",O30)))</formula>
    </cfRule>
  </conditionalFormatting>
  <conditionalFormatting sqref="P31">
    <cfRule type="containsText" dxfId="983" priority="161" operator="containsText" text="ntitulé">
      <formula>NOT(ISERROR(SEARCH("ntitulé",P31)))</formula>
    </cfRule>
    <cfRule type="containsBlanks" dxfId="982" priority="162">
      <formula>LEN(TRIM(P31))=0</formula>
    </cfRule>
  </conditionalFormatting>
  <conditionalFormatting sqref="P31">
    <cfRule type="containsText" dxfId="981" priority="160" operator="containsText" text="libre">
      <formula>NOT(ISERROR(SEARCH("libre",P31)))</formula>
    </cfRule>
  </conditionalFormatting>
  <conditionalFormatting sqref="K40:K41">
    <cfRule type="containsText" dxfId="980" priority="158" operator="containsText" text="ntitulé">
      <formula>NOT(ISERROR(SEARCH("ntitulé",K40)))</formula>
    </cfRule>
    <cfRule type="containsBlanks" dxfId="979" priority="159">
      <formula>LEN(TRIM(K40))=0</formula>
    </cfRule>
  </conditionalFormatting>
  <conditionalFormatting sqref="K40:K41">
    <cfRule type="containsText" dxfId="978" priority="157" operator="containsText" text="libre">
      <formula>NOT(ISERROR(SEARCH("libre",K40)))</formula>
    </cfRule>
  </conditionalFormatting>
  <conditionalFormatting sqref="K45">
    <cfRule type="containsText" dxfId="977" priority="146" operator="containsText" text="ntitulé">
      <formula>NOT(ISERROR(SEARCH("ntitulé",K45)))</formula>
    </cfRule>
    <cfRule type="containsBlanks" dxfId="976" priority="147">
      <formula>LEN(TRIM(K45))=0</formula>
    </cfRule>
  </conditionalFormatting>
  <conditionalFormatting sqref="K45">
    <cfRule type="containsText" dxfId="975" priority="145" operator="containsText" text="libre">
      <formula>NOT(ISERROR(SEARCH("libre",K45)))</formula>
    </cfRule>
  </conditionalFormatting>
  <conditionalFormatting sqref="K42">
    <cfRule type="containsText" dxfId="974" priority="155" operator="containsText" text="ntitulé">
      <formula>NOT(ISERROR(SEARCH("ntitulé",K42)))</formula>
    </cfRule>
    <cfRule type="containsBlanks" dxfId="973" priority="156">
      <formula>LEN(TRIM(K42))=0</formula>
    </cfRule>
  </conditionalFormatting>
  <conditionalFormatting sqref="K42">
    <cfRule type="containsText" dxfId="972" priority="154" operator="containsText" text="libre">
      <formula>NOT(ISERROR(SEARCH("libre",K42)))</formula>
    </cfRule>
  </conditionalFormatting>
  <conditionalFormatting sqref="K43">
    <cfRule type="containsText" dxfId="971" priority="152" operator="containsText" text="ntitulé">
      <formula>NOT(ISERROR(SEARCH("ntitulé",K43)))</formula>
    </cfRule>
    <cfRule type="containsBlanks" dxfId="970" priority="153">
      <formula>LEN(TRIM(K43))=0</formula>
    </cfRule>
  </conditionalFormatting>
  <conditionalFormatting sqref="K43">
    <cfRule type="containsText" dxfId="969" priority="151" operator="containsText" text="libre">
      <formula>NOT(ISERROR(SEARCH("libre",K43)))</formula>
    </cfRule>
  </conditionalFormatting>
  <conditionalFormatting sqref="K44">
    <cfRule type="containsText" dxfId="968" priority="149" operator="containsText" text="ntitulé">
      <formula>NOT(ISERROR(SEARCH("ntitulé",K44)))</formula>
    </cfRule>
    <cfRule type="containsBlanks" dxfId="967" priority="150">
      <formula>LEN(TRIM(K44))=0</formula>
    </cfRule>
  </conditionalFormatting>
  <conditionalFormatting sqref="K44">
    <cfRule type="containsText" dxfId="966" priority="148" operator="containsText" text="libre">
      <formula>NOT(ISERROR(SEARCH("libre",K44)))</formula>
    </cfRule>
  </conditionalFormatting>
  <conditionalFormatting sqref="K46">
    <cfRule type="containsText" dxfId="965" priority="143" operator="containsText" text="ntitulé">
      <formula>NOT(ISERROR(SEARCH("ntitulé",K46)))</formula>
    </cfRule>
    <cfRule type="containsBlanks" dxfId="964" priority="144">
      <formula>LEN(TRIM(K46))=0</formula>
    </cfRule>
  </conditionalFormatting>
  <conditionalFormatting sqref="K46">
    <cfRule type="containsText" dxfId="963" priority="142" operator="containsText" text="libre">
      <formula>NOT(ISERROR(SEARCH("libre",K46)))</formula>
    </cfRule>
  </conditionalFormatting>
  <conditionalFormatting sqref="L41">
    <cfRule type="containsText" dxfId="962" priority="140" operator="containsText" text="ntitulé">
      <formula>NOT(ISERROR(SEARCH("ntitulé",L41)))</formula>
    </cfRule>
    <cfRule type="containsBlanks" dxfId="961" priority="141">
      <formula>LEN(TRIM(L41))=0</formula>
    </cfRule>
  </conditionalFormatting>
  <conditionalFormatting sqref="L41">
    <cfRule type="containsText" dxfId="960" priority="139" operator="containsText" text="libre">
      <formula>NOT(ISERROR(SEARCH("libre",L41)))</formula>
    </cfRule>
  </conditionalFormatting>
  <conditionalFormatting sqref="L45">
    <cfRule type="containsText" dxfId="959" priority="128" operator="containsText" text="ntitulé">
      <formula>NOT(ISERROR(SEARCH("ntitulé",L45)))</formula>
    </cfRule>
    <cfRule type="containsBlanks" dxfId="958" priority="129">
      <formula>LEN(TRIM(L45))=0</formula>
    </cfRule>
  </conditionalFormatting>
  <conditionalFormatting sqref="L45">
    <cfRule type="containsText" dxfId="957" priority="127" operator="containsText" text="libre">
      <formula>NOT(ISERROR(SEARCH("libre",L45)))</formula>
    </cfRule>
  </conditionalFormatting>
  <conditionalFormatting sqref="L42">
    <cfRule type="containsText" dxfId="956" priority="137" operator="containsText" text="ntitulé">
      <formula>NOT(ISERROR(SEARCH("ntitulé",L42)))</formula>
    </cfRule>
    <cfRule type="containsBlanks" dxfId="955" priority="138">
      <formula>LEN(TRIM(L42))=0</formula>
    </cfRule>
  </conditionalFormatting>
  <conditionalFormatting sqref="L42">
    <cfRule type="containsText" dxfId="954" priority="136" operator="containsText" text="libre">
      <formula>NOT(ISERROR(SEARCH("libre",L42)))</formula>
    </cfRule>
  </conditionalFormatting>
  <conditionalFormatting sqref="L43">
    <cfRule type="containsText" dxfId="953" priority="134" operator="containsText" text="ntitulé">
      <formula>NOT(ISERROR(SEARCH("ntitulé",L43)))</formula>
    </cfRule>
    <cfRule type="containsBlanks" dxfId="952" priority="135">
      <formula>LEN(TRIM(L43))=0</formula>
    </cfRule>
  </conditionalFormatting>
  <conditionalFormatting sqref="L43">
    <cfRule type="containsText" dxfId="951" priority="133" operator="containsText" text="libre">
      <formula>NOT(ISERROR(SEARCH("libre",L43)))</formula>
    </cfRule>
  </conditionalFormatting>
  <conditionalFormatting sqref="L44">
    <cfRule type="containsText" dxfId="950" priority="131" operator="containsText" text="ntitulé">
      <formula>NOT(ISERROR(SEARCH("ntitulé",L44)))</formula>
    </cfRule>
    <cfRule type="containsBlanks" dxfId="949" priority="132">
      <formula>LEN(TRIM(L44))=0</formula>
    </cfRule>
  </conditionalFormatting>
  <conditionalFormatting sqref="L44">
    <cfRule type="containsText" dxfId="948" priority="130" operator="containsText" text="libre">
      <formula>NOT(ISERROR(SEARCH("libre",L44)))</formula>
    </cfRule>
  </conditionalFormatting>
  <conditionalFormatting sqref="L46">
    <cfRule type="containsText" dxfId="947" priority="125" operator="containsText" text="ntitulé">
      <formula>NOT(ISERROR(SEARCH("ntitulé",L46)))</formula>
    </cfRule>
    <cfRule type="containsBlanks" dxfId="946" priority="126">
      <formula>LEN(TRIM(L46))=0</formula>
    </cfRule>
  </conditionalFormatting>
  <conditionalFormatting sqref="L46">
    <cfRule type="containsText" dxfId="945" priority="124" operator="containsText" text="libre">
      <formula>NOT(ISERROR(SEARCH("libre",L46)))</formula>
    </cfRule>
  </conditionalFormatting>
  <conditionalFormatting sqref="M45">
    <cfRule type="containsText" dxfId="944" priority="110" operator="containsText" text="ntitulé">
      <formula>NOT(ISERROR(SEARCH("ntitulé",M45)))</formula>
    </cfRule>
    <cfRule type="containsBlanks" dxfId="943" priority="111">
      <formula>LEN(TRIM(M45))=0</formula>
    </cfRule>
  </conditionalFormatting>
  <conditionalFormatting sqref="M45">
    <cfRule type="containsText" dxfId="942" priority="109" operator="containsText" text="libre">
      <formula>NOT(ISERROR(SEARCH("libre",M45)))</formula>
    </cfRule>
  </conditionalFormatting>
  <conditionalFormatting sqref="M42">
    <cfRule type="containsText" dxfId="941" priority="119" operator="containsText" text="ntitulé">
      <formula>NOT(ISERROR(SEARCH("ntitulé",M42)))</formula>
    </cfRule>
    <cfRule type="containsBlanks" dxfId="940" priority="120">
      <formula>LEN(TRIM(M42))=0</formula>
    </cfRule>
  </conditionalFormatting>
  <conditionalFormatting sqref="M42">
    <cfRule type="containsText" dxfId="939" priority="118" operator="containsText" text="libre">
      <formula>NOT(ISERROR(SEARCH("libre",M42)))</formula>
    </cfRule>
  </conditionalFormatting>
  <conditionalFormatting sqref="M43">
    <cfRule type="containsText" dxfId="938" priority="116" operator="containsText" text="ntitulé">
      <formula>NOT(ISERROR(SEARCH("ntitulé",M43)))</formula>
    </cfRule>
    <cfRule type="containsBlanks" dxfId="937" priority="117">
      <formula>LEN(TRIM(M43))=0</formula>
    </cfRule>
  </conditionalFormatting>
  <conditionalFormatting sqref="M43">
    <cfRule type="containsText" dxfId="936" priority="115" operator="containsText" text="libre">
      <formula>NOT(ISERROR(SEARCH("libre",M43)))</formula>
    </cfRule>
  </conditionalFormatting>
  <conditionalFormatting sqref="M44">
    <cfRule type="containsText" dxfId="935" priority="113" operator="containsText" text="ntitulé">
      <formula>NOT(ISERROR(SEARCH("ntitulé",M44)))</formula>
    </cfRule>
    <cfRule type="containsBlanks" dxfId="934" priority="114">
      <formula>LEN(TRIM(M44))=0</formula>
    </cfRule>
  </conditionalFormatting>
  <conditionalFormatting sqref="M44">
    <cfRule type="containsText" dxfId="933" priority="112" operator="containsText" text="libre">
      <formula>NOT(ISERROR(SEARCH("libre",M44)))</formula>
    </cfRule>
  </conditionalFormatting>
  <conditionalFormatting sqref="M46">
    <cfRule type="containsText" dxfId="932" priority="107" operator="containsText" text="ntitulé">
      <formula>NOT(ISERROR(SEARCH("ntitulé",M46)))</formula>
    </cfRule>
    <cfRule type="containsBlanks" dxfId="931" priority="108">
      <formula>LEN(TRIM(M46))=0</formula>
    </cfRule>
  </conditionalFormatting>
  <conditionalFormatting sqref="M46">
    <cfRule type="containsText" dxfId="930" priority="106" operator="containsText" text="libre">
      <formula>NOT(ISERROR(SEARCH("libre",M46)))</formula>
    </cfRule>
  </conditionalFormatting>
  <conditionalFormatting sqref="N45">
    <cfRule type="containsText" dxfId="929" priority="92" operator="containsText" text="ntitulé">
      <formula>NOT(ISERROR(SEARCH("ntitulé",N45)))</formula>
    </cfRule>
    <cfRule type="containsBlanks" dxfId="928" priority="93">
      <formula>LEN(TRIM(N45))=0</formula>
    </cfRule>
  </conditionalFormatting>
  <conditionalFormatting sqref="N45">
    <cfRule type="containsText" dxfId="927" priority="91" operator="containsText" text="libre">
      <formula>NOT(ISERROR(SEARCH("libre",N45)))</formula>
    </cfRule>
  </conditionalFormatting>
  <conditionalFormatting sqref="N43">
    <cfRule type="containsText" dxfId="926" priority="98" operator="containsText" text="ntitulé">
      <formula>NOT(ISERROR(SEARCH("ntitulé",N43)))</formula>
    </cfRule>
    <cfRule type="containsBlanks" dxfId="925" priority="99">
      <formula>LEN(TRIM(N43))=0</formula>
    </cfRule>
  </conditionalFormatting>
  <conditionalFormatting sqref="N43">
    <cfRule type="containsText" dxfId="924" priority="97" operator="containsText" text="libre">
      <formula>NOT(ISERROR(SEARCH("libre",N43)))</formula>
    </cfRule>
  </conditionalFormatting>
  <conditionalFormatting sqref="N44">
    <cfRule type="containsText" dxfId="923" priority="95" operator="containsText" text="ntitulé">
      <formula>NOT(ISERROR(SEARCH("ntitulé",N44)))</formula>
    </cfRule>
    <cfRule type="containsBlanks" dxfId="922" priority="96">
      <formula>LEN(TRIM(N44))=0</formula>
    </cfRule>
  </conditionalFormatting>
  <conditionalFormatting sqref="N44">
    <cfRule type="containsText" dxfId="921" priority="94" operator="containsText" text="libre">
      <formula>NOT(ISERROR(SEARCH("libre",N44)))</formula>
    </cfRule>
  </conditionalFormatting>
  <conditionalFormatting sqref="N46">
    <cfRule type="containsText" dxfId="920" priority="89" operator="containsText" text="ntitulé">
      <formula>NOT(ISERROR(SEARCH("ntitulé",N46)))</formula>
    </cfRule>
    <cfRule type="containsBlanks" dxfId="919" priority="90">
      <formula>LEN(TRIM(N46))=0</formula>
    </cfRule>
  </conditionalFormatting>
  <conditionalFormatting sqref="N46">
    <cfRule type="containsText" dxfId="918" priority="88" operator="containsText" text="libre">
      <formula>NOT(ISERROR(SEARCH("libre",N46)))</formula>
    </cfRule>
  </conditionalFormatting>
  <conditionalFormatting sqref="L12:R12">
    <cfRule type="containsText" dxfId="917" priority="86" operator="containsText" text="ntitulé">
      <formula>NOT(ISERROR(SEARCH("ntitulé",L12)))</formula>
    </cfRule>
    <cfRule type="containsBlanks" dxfId="916" priority="87">
      <formula>LEN(TRIM(L12))=0</formula>
    </cfRule>
  </conditionalFormatting>
  <conditionalFormatting sqref="L12:R12">
    <cfRule type="containsText" dxfId="915" priority="85" operator="containsText" text="libre">
      <formula>NOT(ISERROR(SEARCH("libre",L12)))</formula>
    </cfRule>
  </conditionalFormatting>
  <conditionalFormatting sqref="J39:J41">
    <cfRule type="containsText" dxfId="914" priority="80" operator="containsText" text="ntitulé">
      <formula>NOT(ISERROR(SEARCH("ntitulé",J39)))</formula>
    </cfRule>
    <cfRule type="containsBlanks" dxfId="913" priority="81">
      <formula>LEN(TRIM(J39))=0</formula>
    </cfRule>
  </conditionalFormatting>
  <conditionalFormatting sqref="J39:J41">
    <cfRule type="containsText" dxfId="912" priority="79" operator="containsText" text="libre">
      <formula>NOT(ISERROR(SEARCH("libre",J39)))</formula>
    </cfRule>
  </conditionalFormatting>
  <conditionalFormatting sqref="J45">
    <cfRule type="containsText" dxfId="911" priority="68" operator="containsText" text="ntitulé">
      <formula>NOT(ISERROR(SEARCH("ntitulé",J45)))</formula>
    </cfRule>
    <cfRule type="containsBlanks" dxfId="910" priority="69">
      <formula>LEN(TRIM(J45))=0</formula>
    </cfRule>
  </conditionalFormatting>
  <conditionalFormatting sqref="J45">
    <cfRule type="containsText" dxfId="909" priority="67" operator="containsText" text="libre">
      <formula>NOT(ISERROR(SEARCH("libre",J45)))</formula>
    </cfRule>
  </conditionalFormatting>
  <conditionalFormatting sqref="J42">
    <cfRule type="containsText" dxfId="908" priority="77" operator="containsText" text="ntitulé">
      <formula>NOT(ISERROR(SEARCH("ntitulé",J42)))</formula>
    </cfRule>
    <cfRule type="containsBlanks" dxfId="907" priority="78">
      <formula>LEN(TRIM(J42))=0</formula>
    </cfRule>
  </conditionalFormatting>
  <conditionalFormatting sqref="J42">
    <cfRule type="containsText" dxfId="906" priority="76" operator="containsText" text="libre">
      <formula>NOT(ISERROR(SEARCH("libre",J42)))</formula>
    </cfRule>
  </conditionalFormatting>
  <conditionalFormatting sqref="J43">
    <cfRule type="containsText" dxfId="905" priority="74" operator="containsText" text="ntitulé">
      <formula>NOT(ISERROR(SEARCH("ntitulé",J43)))</formula>
    </cfRule>
    <cfRule type="containsBlanks" dxfId="904" priority="75">
      <formula>LEN(TRIM(J43))=0</formula>
    </cfRule>
  </conditionalFormatting>
  <conditionalFormatting sqref="J43">
    <cfRule type="containsText" dxfId="903" priority="73" operator="containsText" text="libre">
      <formula>NOT(ISERROR(SEARCH("libre",J43)))</formula>
    </cfRule>
  </conditionalFormatting>
  <conditionalFormatting sqref="J44">
    <cfRule type="containsText" dxfId="902" priority="71" operator="containsText" text="ntitulé">
      <formula>NOT(ISERROR(SEARCH("ntitulé",J44)))</formula>
    </cfRule>
    <cfRule type="containsBlanks" dxfId="901" priority="72">
      <formula>LEN(TRIM(J44))=0</formula>
    </cfRule>
  </conditionalFormatting>
  <conditionalFormatting sqref="J44">
    <cfRule type="containsText" dxfId="900" priority="70" operator="containsText" text="libre">
      <formula>NOT(ISERROR(SEARCH("libre",J44)))</formula>
    </cfRule>
  </conditionalFormatting>
  <conditionalFormatting sqref="J46">
    <cfRule type="containsText" dxfId="899" priority="65" operator="containsText" text="ntitulé">
      <formula>NOT(ISERROR(SEARCH("ntitulé",J46)))</formula>
    </cfRule>
    <cfRule type="containsBlanks" dxfId="898" priority="66">
      <formula>LEN(TRIM(J46))=0</formula>
    </cfRule>
  </conditionalFormatting>
  <conditionalFormatting sqref="J46">
    <cfRule type="containsText" dxfId="897" priority="64" operator="containsText" text="libre">
      <formula>NOT(ISERROR(SEARCH("libre",J46)))</formula>
    </cfRule>
  </conditionalFormatting>
  <conditionalFormatting sqref="I39:I41">
    <cfRule type="containsText" dxfId="896" priority="62" operator="containsText" text="ntitulé">
      <formula>NOT(ISERROR(SEARCH("ntitulé",I39)))</formula>
    </cfRule>
    <cfRule type="containsBlanks" dxfId="895" priority="63">
      <formula>LEN(TRIM(I39))=0</formula>
    </cfRule>
  </conditionalFormatting>
  <conditionalFormatting sqref="I39:I41">
    <cfRule type="containsText" dxfId="894" priority="61" operator="containsText" text="libre">
      <formula>NOT(ISERROR(SEARCH("libre",I39)))</formula>
    </cfRule>
  </conditionalFormatting>
  <conditionalFormatting sqref="I45">
    <cfRule type="containsText" dxfId="893" priority="50" operator="containsText" text="ntitulé">
      <formula>NOT(ISERROR(SEARCH("ntitulé",I45)))</formula>
    </cfRule>
    <cfRule type="containsBlanks" dxfId="892" priority="51">
      <formula>LEN(TRIM(I45))=0</formula>
    </cfRule>
  </conditionalFormatting>
  <conditionalFormatting sqref="I45">
    <cfRule type="containsText" dxfId="891" priority="49" operator="containsText" text="libre">
      <formula>NOT(ISERROR(SEARCH("libre",I45)))</formula>
    </cfRule>
  </conditionalFormatting>
  <conditionalFormatting sqref="I42">
    <cfRule type="containsText" dxfId="890" priority="59" operator="containsText" text="ntitulé">
      <formula>NOT(ISERROR(SEARCH("ntitulé",I42)))</formula>
    </cfRule>
    <cfRule type="containsBlanks" dxfId="889" priority="60">
      <formula>LEN(TRIM(I42))=0</formula>
    </cfRule>
  </conditionalFormatting>
  <conditionalFormatting sqref="I42">
    <cfRule type="containsText" dxfId="888" priority="58" operator="containsText" text="libre">
      <formula>NOT(ISERROR(SEARCH("libre",I42)))</formula>
    </cfRule>
  </conditionalFormatting>
  <conditionalFormatting sqref="I43">
    <cfRule type="containsText" dxfId="887" priority="56" operator="containsText" text="ntitulé">
      <formula>NOT(ISERROR(SEARCH("ntitulé",I43)))</formula>
    </cfRule>
    <cfRule type="containsBlanks" dxfId="886" priority="57">
      <formula>LEN(TRIM(I43))=0</formula>
    </cfRule>
  </conditionalFormatting>
  <conditionalFormatting sqref="I43">
    <cfRule type="containsText" dxfId="885" priority="55" operator="containsText" text="libre">
      <formula>NOT(ISERROR(SEARCH("libre",I43)))</formula>
    </cfRule>
  </conditionalFormatting>
  <conditionalFormatting sqref="I44">
    <cfRule type="containsText" dxfId="884" priority="53" operator="containsText" text="ntitulé">
      <formula>NOT(ISERROR(SEARCH("ntitulé",I44)))</formula>
    </cfRule>
    <cfRule type="containsBlanks" dxfId="883" priority="54">
      <formula>LEN(TRIM(I44))=0</formula>
    </cfRule>
  </conditionalFormatting>
  <conditionalFormatting sqref="I44">
    <cfRule type="containsText" dxfId="882" priority="52" operator="containsText" text="libre">
      <formula>NOT(ISERROR(SEARCH("libre",I44)))</formula>
    </cfRule>
  </conditionalFormatting>
  <conditionalFormatting sqref="I46">
    <cfRule type="containsText" dxfId="881" priority="47" operator="containsText" text="ntitulé">
      <formula>NOT(ISERROR(SEARCH("ntitulé",I46)))</formula>
    </cfRule>
    <cfRule type="containsBlanks" dxfId="880" priority="48">
      <formula>LEN(TRIM(I46))=0</formula>
    </cfRule>
  </conditionalFormatting>
  <conditionalFormatting sqref="I46">
    <cfRule type="containsText" dxfId="879" priority="46" operator="containsText" text="libre">
      <formula>NOT(ISERROR(SEARCH("libre",I46)))</formula>
    </cfRule>
  </conditionalFormatting>
  <conditionalFormatting sqref="H39:H41">
    <cfRule type="containsText" dxfId="878" priority="44" operator="containsText" text="ntitulé">
      <formula>NOT(ISERROR(SEARCH("ntitulé",H39)))</formula>
    </cfRule>
    <cfRule type="containsBlanks" dxfId="877" priority="45">
      <formula>LEN(TRIM(H39))=0</formula>
    </cfRule>
  </conditionalFormatting>
  <conditionalFormatting sqref="H39:H41">
    <cfRule type="containsText" dxfId="876" priority="43" operator="containsText" text="libre">
      <formula>NOT(ISERROR(SEARCH("libre",H39)))</formula>
    </cfRule>
  </conditionalFormatting>
  <conditionalFormatting sqref="H45">
    <cfRule type="containsText" dxfId="875" priority="32" operator="containsText" text="ntitulé">
      <formula>NOT(ISERROR(SEARCH("ntitulé",H45)))</formula>
    </cfRule>
    <cfRule type="containsBlanks" dxfId="874" priority="33">
      <formula>LEN(TRIM(H45))=0</formula>
    </cfRule>
  </conditionalFormatting>
  <conditionalFormatting sqref="H45">
    <cfRule type="containsText" dxfId="873" priority="31" operator="containsText" text="libre">
      <formula>NOT(ISERROR(SEARCH("libre",H45)))</formula>
    </cfRule>
  </conditionalFormatting>
  <conditionalFormatting sqref="H42">
    <cfRule type="containsText" dxfId="872" priority="41" operator="containsText" text="ntitulé">
      <formula>NOT(ISERROR(SEARCH("ntitulé",H42)))</formula>
    </cfRule>
    <cfRule type="containsBlanks" dxfId="871" priority="42">
      <formula>LEN(TRIM(H42))=0</formula>
    </cfRule>
  </conditionalFormatting>
  <conditionalFormatting sqref="H42">
    <cfRule type="containsText" dxfId="870" priority="40" operator="containsText" text="libre">
      <formula>NOT(ISERROR(SEARCH("libre",H42)))</formula>
    </cfRule>
  </conditionalFormatting>
  <conditionalFormatting sqref="H43">
    <cfRule type="containsText" dxfId="869" priority="38" operator="containsText" text="ntitulé">
      <formula>NOT(ISERROR(SEARCH("ntitulé",H43)))</formula>
    </cfRule>
    <cfRule type="containsBlanks" dxfId="868" priority="39">
      <formula>LEN(TRIM(H43))=0</formula>
    </cfRule>
  </conditionalFormatting>
  <conditionalFormatting sqref="H43">
    <cfRule type="containsText" dxfId="867" priority="37" operator="containsText" text="libre">
      <formula>NOT(ISERROR(SEARCH("libre",H43)))</formula>
    </cfRule>
  </conditionalFormatting>
  <conditionalFormatting sqref="H44">
    <cfRule type="containsText" dxfId="866" priority="35" operator="containsText" text="ntitulé">
      <formula>NOT(ISERROR(SEARCH("ntitulé",H44)))</formula>
    </cfRule>
    <cfRule type="containsBlanks" dxfId="865" priority="36">
      <formula>LEN(TRIM(H44))=0</formula>
    </cfRule>
  </conditionalFormatting>
  <conditionalFormatting sqref="H44">
    <cfRule type="containsText" dxfId="864" priority="34" operator="containsText" text="libre">
      <formula>NOT(ISERROR(SEARCH("libre",H44)))</formula>
    </cfRule>
  </conditionalFormatting>
  <conditionalFormatting sqref="H46">
    <cfRule type="containsText" dxfId="863" priority="29" operator="containsText" text="ntitulé">
      <formula>NOT(ISERROR(SEARCH("ntitulé",H46)))</formula>
    </cfRule>
    <cfRule type="containsBlanks" dxfId="862" priority="30">
      <formula>LEN(TRIM(H46))=0</formula>
    </cfRule>
  </conditionalFormatting>
  <conditionalFormatting sqref="H46">
    <cfRule type="containsText" dxfId="861" priority="28" operator="containsText" text="libre">
      <formula>NOT(ISERROR(SEARCH("libre",H46)))</formula>
    </cfRule>
  </conditionalFormatting>
  <conditionalFormatting sqref="G39:G41">
    <cfRule type="containsText" dxfId="860" priority="26" operator="containsText" text="ntitulé">
      <formula>NOT(ISERROR(SEARCH("ntitulé",G39)))</formula>
    </cfRule>
    <cfRule type="containsBlanks" dxfId="859" priority="27">
      <formula>LEN(TRIM(G39))=0</formula>
    </cfRule>
  </conditionalFormatting>
  <conditionalFormatting sqref="G39:G41">
    <cfRule type="containsText" dxfId="858" priority="25" operator="containsText" text="libre">
      <formula>NOT(ISERROR(SEARCH("libre",G39)))</formula>
    </cfRule>
  </conditionalFormatting>
  <conditionalFormatting sqref="G45">
    <cfRule type="containsText" dxfId="857" priority="14" operator="containsText" text="ntitulé">
      <formula>NOT(ISERROR(SEARCH("ntitulé",G45)))</formula>
    </cfRule>
    <cfRule type="containsBlanks" dxfId="856" priority="15">
      <formula>LEN(TRIM(G45))=0</formula>
    </cfRule>
  </conditionalFormatting>
  <conditionalFormatting sqref="G45">
    <cfRule type="containsText" dxfId="855" priority="13" operator="containsText" text="libre">
      <formula>NOT(ISERROR(SEARCH("libre",G45)))</formula>
    </cfRule>
  </conditionalFormatting>
  <conditionalFormatting sqref="G42">
    <cfRule type="containsText" dxfId="854" priority="23" operator="containsText" text="ntitulé">
      <formula>NOT(ISERROR(SEARCH("ntitulé",G42)))</formula>
    </cfRule>
    <cfRule type="containsBlanks" dxfId="853" priority="24">
      <formula>LEN(TRIM(G42))=0</formula>
    </cfRule>
  </conditionalFormatting>
  <conditionalFormatting sqref="G42">
    <cfRule type="containsText" dxfId="852" priority="22" operator="containsText" text="libre">
      <formula>NOT(ISERROR(SEARCH("libre",G42)))</formula>
    </cfRule>
  </conditionalFormatting>
  <conditionalFormatting sqref="G43">
    <cfRule type="containsText" dxfId="851" priority="20" operator="containsText" text="ntitulé">
      <formula>NOT(ISERROR(SEARCH("ntitulé",G43)))</formula>
    </cfRule>
    <cfRule type="containsBlanks" dxfId="850" priority="21">
      <formula>LEN(TRIM(G43))=0</formula>
    </cfRule>
  </conditionalFormatting>
  <conditionalFormatting sqref="G43">
    <cfRule type="containsText" dxfId="849" priority="19" operator="containsText" text="libre">
      <formula>NOT(ISERROR(SEARCH("libre",G43)))</formula>
    </cfRule>
  </conditionalFormatting>
  <conditionalFormatting sqref="G44">
    <cfRule type="containsText" dxfId="848" priority="17" operator="containsText" text="ntitulé">
      <formula>NOT(ISERROR(SEARCH("ntitulé",G44)))</formula>
    </cfRule>
    <cfRule type="containsBlanks" dxfId="847" priority="18">
      <formula>LEN(TRIM(G44))=0</formula>
    </cfRule>
  </conditionalFormatting>
  <conditionalFormatting sqref="G44">
    <cfRule type="containsText" dxfId="846" priority="16" operator="containsText" text="libre">
      <formula>NOT(ISERROR(SEARCH("libre",G44)))</formula>
    </cfRule>
  </conditionalFormatting>
  <conditionalFormatting sqref="G46">
    <cfRule type="containsText" dxfId="845" priority="11" operator="containsText" text="ntitulé">
      <formula>NOT(ISERROR(SEARCH("ntitulé",G46)))</formula>
    </cfRule>
    <cfRule type="containsBlanks" dxfId="844" priority="12">
      <formula>LEN(TRIM(G46))=0</formula>
    </cfRule>
  </conditionalFormatting>
  <conditionalFormatting sqref="G46">
    <cfRule type="containsText" dxfId="843" priority="10" operator="containsText" text="libre">
      <formula>NOT(ISERROR(SEARCH("libre",G46)))</formula>
    </cfRule>
  </conditionalFormatting>
  <conditionalFormatting sqref="P45">
    <cfRule type="containsText" dxfId="842" priority="8" operator="containsText" text="ntitulé">
      <formula>NOT(ISERROR(SEARCH("ntitulé",P45)))</formula>
    </cfRule>
    <cfRule type="containsBlanks" dxfId="841" priority="9">
      <formula>LEN(TRIM(P45))=0</formula>
    </cfRule>
  </conditionalFormatting>
  <conditionalFormatting sqref="P45">
    <cfRule type="containsText" dxfId="840" priority="7" operator="containsText" text="libre">
      <formula>NOT(ISERROR(SEARCH("libre",P45)))</formula>
    </cfRule>
  </conditionalFormatting>
  <conditionalFormatting sqref="P46">
    <cfRule type="containsText" dxfId="839" priority="5" operator="containsText" text="ntitulé">
      <formula>NOT(ISERROR(SEARCH("ntitulé",P46)))</formula>
    </cfRule>
    <cfRule type="containsBlanks" dxfId="838" priority="6">
      <formula>LEN(TRIM(P46))=0</formula>
    </cfRule>
  </conditionalFormatting>
  <conditionalFormatting sqref="P46">
    <cfRule type="containsText" dxfId="837" priority="4" operator="containsText" text="libre">
      <formula>NOT(ISERROR(SEARCH("libre",P46)))</formula>
    </cfRule>
  </conditionalFormatting>
  <conditionalFormatting sqref="Q46">
    <cfRule type="containsText" dxfId="836" priority="2" operator="containsText" text="ntitulé">
      <formula>NOT(ISERROR(SEARCH("ntitulé",Q46)))</formula>
    </cfRule>
    <cfRule type="containsBlanks" dxfId="835" priority="3">
      <formula>LEN(TRIM(Q46))=0</formula>
    </cfRule>
  </conditionalFormatting>
  <conditionalFormatting sqref="Q46">
    <cfRule type="containsText" dxfId="834" priority="1" operator="containsText" text="libre">
      <formula>NOT(ISERROR(SEARCH("libre",Q46)))</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S17:S29 S3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52"/>
  <sheetViews>
    <sheetView zoomScaleNormal="100" workbookViewId="0">
      <selection activeCell="A3" sqref="A3:R3"/>
    </sheetView>
  </sheetViews>
  <sheetFormatPr baseColWidth="10" defaultColWidth="9.1640625" defaultRowHeight="13.5" x14ac:dyDescent="0.3"/>
  <cols>
    <col min="1" max="1" width="34.6640625" style="125" customWidth="1"/>
    <col min="2" max="9" width="16.6640625" style="125" customWidth="1"/>
    <col min="10" max="14" width="16.6640625" style="126" customWidth="1"/>
    <col min="15" max="17" width="12.1640625" style="126" customWidth="1"/>
    <col min="18" max="18" width="12.1640625" style="125" customWidth="1"/>
    <col min="19" max="19" width="9.5" style="125" customWidth="1"/>
    <col min="20" max="16384" width="9.1640625" style="125"/>
  </cols>
  <sheetData>
    <row r="1" spans="1:18" s="140" customFormat="1" ht="15" x14ac:dyDescent="0.3">
      <c r="A1" s="149" t="s">
        <v>33</v>
      </c>
    </row>
    <row r="2" spans="1:18" x14ac:dyDescent="0.3">
      <c r="A2" s="142"/>
      <c r="B2" s="141"/>
      <c r="C2" s="142"/>
      <c r="D2" s="142"/>
      <c r="E2" s="140"/>
      <c r="G2" s="110"/>
      <c r="J2" s="125"/>
      <c r="K2" s="125"/>
      <c r="L2" s="125"/>
      <c r="M2" s="125"/>
      <c r="N2" s="125"/>
      <c r="O2" s="125"/>
      <c r="P2" s="125"/>
      <c r="Q2" s="125"/>
    </row>
    <row r="3" spans="1:18" ht="21" x14ac:dyDescent="0.3">
      <c r="A3" s="647" t="str">
        <f>TAB00!B60&amp;" : "&amp;TAB00!C60</f>
        <v>TAB3.3.1 : Réconciliation charges/produits issus du tarif pour les soldes régulatoires</v>
      </c>
      <c r="B3" s="647"/>
      <c r="C3" s="647"/>
      <c r="D3" s="647"/>
      <c r="E3" s="647"/>
      <c r="F3" s="647"/>
      <c r="G3" s="647"/>
      <c r="H3" s="647"/>
      <c r="I3" s="647"/>
      <c r="J3" s="647"/>
      <c r="K3" s="647"/>
      <c r="L3" s="647"/>
      <c r="M3" s="647"/>
      <c r="N3" s="647"/>
      <c r="O3" s="647"/>
      <c r="P3" s="647"/>
      <c r="Q3" s="647"/>
      <c r="R3" s="647"/>
    </row>
    <row r="4" spans="1:18" x14ac:dyDescent="0.3">
      <c r="A4" s="142"/>
      <c r="B4" s="141"/>
      <c r="C4" s="142"/>
      <c r="D4" s="142"/>
      <c r="E4" s="140"/>
      <c r="G4" s="110"/>
      <c r="J4" s="125"/>
      <c r="K4" s="125"/>
      <c r="L4" s="125"/>
      <c r="M4" s="125"/>
      <c r="N4" s="125"/>
      <c r="O4" s="125"/>
      <c r="P4" s="125"/>
      <c r="Q4" s="125"/>
    </row>
    <row r="5" spans="1:18" x14ac:dyDescent="0.3">
      <c r="J5" s="125"/>
      <c r="K5" s="125"/>
      <c r="L5" s="125"/>
      <c r="M5" s="125"/>
      <c r="N5" s="125"/>
      <c r="O5" s="125"/>
      <c r="P5" s="125"/>
    </row>
    <row r="7" spans="1:18" ht="15" x14ac:dyDescent="0.3">
      <c r="A7" s="321"/>
      <c r="B7" s="653">
        <v>2024</v>
      </c>
      <c r="C7" s="653"/>
      <c r="D7" s="653"/>
      <c r="E7" s="653"/>
      <c r="F7" s="653"/>
      <c r="G7" s="653"/>
      <c r="H7" s="653"/>
      <c r="I7" s="653"/>
      <c r="J7" s="653"/>
      <c r="K7" s="653"/>
      <c r="L7" s="653"/>
      <c r="M7" s="653"/>
      <c r="N7" s="653"/>
    </row>
    <row r="8" spans="1:18" x14ac:dyDescent="0.3">
      <c r="B8" s="654" t="s">
        <v>520</v>
      </c>
      <c r="C8" s="654"/>
      <c r="D8" s="654"/>
      <c r="E8" s="654" t="s">
        <v>100</v>
      </c>
      <c r="F8" s="654"/>
      <c r="G8" s="654"/>
      <c r="H8" s="654" t="s">
        <v>101</v>
      </c>
      <c r="I8" s="654"/>
      <c r="J8" s="654"/>
      <c r="K8" s="654" t="s">
        <v>49</v>
      </c>
      <c r="L8" s="654"/>
      <c r="M8" s="654"/>
      <c r="N8" s="373" t="s">
        <v>14</v>
      </c>
    </row>
    <row r="9" spans="1:18" x14ac:dyDescent="0.3">
      <c r="B9" s="322" t="s">
        <v>685</v>
      </c>
      <c r="C9" s="322" t="s">
        <v>686</v>
      </c>
      <c r="D9" s="322" t="s">
        <v>117</v>
      </c>
      <c r="E9" s="322" t="s">
        <v>685</v>
      </c>
      <c r="F9" s="322" t="s">
        <v>686</v>
      </c>
      <c r="G9" s="322" t="s">
        <v>117</v>
      </c>
      <c r="H9" s="322" t="s">
        <v>685</v>
      </c>
      <c r="I9" s="322" t="s">
        <v>686</v>
      </c>
      <c r="J9" s="322" t="s">
        <v>117</v>
      </c>
      <c r="K9" s="322" t="s">
        <v>685</v>
      </c>
      <c r="L9" s="322" t="s">
        <v>686</v>
      </c>
      <c r="M9" s="322" t="s">
        <v>117</v>
      </c>
      <c r="N9" s="322" t="s">
        <v>117</v>
      </c>
    </row>
    <row r="10" spans="1:18" ht="27" x14ac:dyDescent="0.3">
      <c r="A10" s="26" t="s">
        <v>721</v>
      </c>
      <c r="B10" s="122"/>
      <c r="C10" s="123">
        <f>'TAB3.3'!N60</f>
        <v>0</v>
      </c>
      <c r="D10" s="124">
        <f>B10*C10</f>
        <v>0</v>
      </c>
      <c r="E10" s="122"/>
      <c r="F10" s="123">
        <f>'TAB3.3'!N61</f>
        <v>0</v>
      </c>
      <c r="G10" s="124">
        <f>E10*F10</f>
        <v>0</v>
      </c>
      <c r="H10" s="122"/>
      <c r="I10" s="123">
        <f>'TAB3.3'!N62</f>
        <v>0</v>
      </c>
      <c r="J10" s="124">
        <f>H10*I10</f>
        <v>0</v>
      </c>
      <c r="K10" s="122"/>
      <c r="L10" s="123">
        <f>'TAB3.3'!N63</f>
        <v>0</v>
      </c>
      <c r="M10" s="124">
        <f>K10*L10</f>
        <v>0</v>
      </c>
      <c r="N10" s="124">
        <f>SUM(D10,G10,J10,M10)</f>
        <v>0</v>
      </c>
    </row>
    <row r="11" spans="1:18" ht="27" x14ac:dyDescent="0.3">
      <c r="A11" s="26" t="s">
        <v>736</v>
      </c>
      <c r="B11" s="124"/>
      <c r="C11" s="124"/>
      <c r="D11" s="123"/>
      <c r="E11" s="124"/>
      <c r="F11" s="124"/>
      <c r="G11" s="123"/>
      <c r="H11" s="124"/>
      <c r="I11" s="124"/>
      <c r="J11" s="123"/>
      <c r="K11" s="124"/>
      <c r="L11" s="124"/>
      <c r="M11" s="123"/>
      <c r="N11" s="124">
        <f>D11+G11+J11+M11</f>
        <v>0</v>
      </c>
    </row>
    <row r="12" spans="1:18" ht="14.25" thickBot="1" x14ac:dyDescent="0.35">
      <c r="A12" s="323" t="s">
        <v>106</v>
      </c>
      <c r="B12" s="324"/>
      <c r="C12" s="324"/>
      <c r="D12" s="324">
        <f>D10-D11</f>
        <v>0</v>
      </c>
      <c r="E12" s="324"/>
      <c r="F12" s="324"/>
      <c r="G12" s="324">
        <f>G10-G11</f>
        <v>0</v>
      </c>
      <c r="H12" s="324"/>
      <c r="I12" s="324"/>
      <c r="J12" s="324">
        <f>J10-J11</f>
        <v>0</v>
      </c>
      <c r="K12" s="324"/>
      <c r="L12" s="324"/>
      <c r="M12" s="324">
        <f>M10-M11</f>
        <v>0</v>
      </c>
      <c r="N12" s="324">
        <f>N10-N11</f>
        <v>0</v>
      </c>
    </row>
    <row r="13" spans="1:18" ht="14.25" thickTop="1" x14ac:dyDescent="0.3">
      <c r="J13" s="125"/>
      <c r="K13" s="125"/>
      <c r="L13" s="125"/>
      <c r="M13" s="125"/>
      <c r="N13" s="125"/>
    </row>
    <row r="14" spans="1:18" x14ac:dyDescent="0.3">
      <c r="A14" s="125" t="s">
        <v>1000</v>
      </c>
      <c r="F14" s="124">
        <f>N11-'TAB3.3'!N52</f>
        <v>0</v>
      </c>
      <c r="G14" s="124"/>
      <c r="J14" s="125"/>
      <c r="K14" s="125"/>
      <c r="L14" s="125"/>
      <c r="M14" s="125"/>
      <c r="N14" s="125"/>
    </row>
    <row r="16" spans="1:18" ht="15" x14ac:dyDescent="0.3">
      <c r="A16" s="321"/>
      <c r="B16" s="653">
        <v>2025</v>
      </c>
      <c r="C16" s="653"/>
      <c r="D16" s="653"/>
      <c r="E16" s="653"/>
      <c r="F16" s="653"/>
      <c r="G16" s="653"/>
      <c r="H16" s="653"/>
      <c r="I16" s="653"/>
      <c r="J16" s="653"/>
      <c r="K16" s="653"/>
      <c r="L16" s="653"/>
      <c r="M16" s="653"/>
      <c r="N16" s="653"/>
    </row>
    <row r="17" spans="1:14" x14ac:dyDescent="0.3">
      <c r="B17" s="654" t="s">
        <v>520</v>
      </c>
      <c r="C17" s="654"/>
      <c r="D17" s="654"/>
      <c r="E17" s="654" t="s">
        <v>100</v>
      </c>
      <c r="F17" s="654"/>
      <c r="G17" s="654"/>
      <c r="H17" s="654" t="s">
        <v>101</v>
      </c>
      <c r="I17" s="654"/>
      <c r="J17" s="654"/>
      <c r="K17" s="654" t="s">
        <v>49</v>
      </c>
      <c r="L17" s="654"/>
      <c r="M17" s="654"/>
      <c r="N17" s="373" t="s">
        <v>14</v>
      </c>
    </row>
    <row r="18" spans="1:14" x14ac:dyDescent="0.3">
      <c r="B18" s="322" t="s">
        <v>685</v>
      </c>
      <c r="C18" s="322" t="s">
        <v>686</v>
      </c>
      <c r="D18" s="322" t="s">
        <v>117</v>
      </c>
      <c r="E18" s="322" t="s">
        <v>685</v>
      </c>
      <c r="F18" s="322" t="s">
        <v>686</v>
      </c>
      <c r="G18" s="322" t="s">
        <v>117</v>
      </c>
      <c r="H18" s="322" t="s">
        <v>685</v>
      </c>
      <c r="I18" s="322" t="s">
        <v>686</v>
      </c>
      <c r="J18" s="322" t="s">
        <v>117</v>
      </c>
      <c r="K18" s="322" t="s">
        <v>685</v>
      </c>
      <c r="L18" s="322" t="s">
        <v>686</v>
      </c>
      <c r="M18" s="322" t="s">
        <v>117</v>
      </c>
      <c r="N18" s="322" t="s">
        <v>117</v>
      </c>
    </row>
    <row r="19" spans="1:14" ht="27" x14ac:dyDescent="0.3">
      <c r="A19" s="26" t="s">
        <v>721</v>
      </c>
      <c r="B19" s="122"/>
      <c r="C19" s="123">
        <f>+'TAB3.3'!O60</f>
        <v>0</v>
      </c>
      <c r="D19" s="124">
        <f>B19*C19</f>
        <v>0</v>
      </c>
      <c r="E19" s="122"/>
      <c r="F19" s="123">
        <f>+'TAB3.3'!O61</f>
        <v>0</v>
      </c>
      <c r="G19" s="124">
        <f>E19*F19</f>
        <v>0</v>
      </c>
      <c r="H19" s="122"/>
      <c r="I19" s="123">
        <f>+'TAB3.3'!O62</f>
        <v>0</v>
      </c>
      <c r="J19" s="124">
        <f>H19*I19</f>
        <v>0</v>
      </c>
      <c r="K19" s="122"/>
      <c r="L19" s="123">
        <f>+'TAB3.3'!O63</f>
        <v>0</v>
      </c>
      <c r="M19" s="124">
        <f>K19*L19</f>
        <v>0</v>
      </c>
      <c r="N19" s="124">
        <f>SUM(D19,G19,J19,M19)</f>
        <v>0</v>
      </c>
    </row>
    <row r="20" spans="1:14" ht="27" x14ac:dyDescent="0.3">
      <c r="A20" s="26" t="s">
        <v>736</v>
      </c>
      <c r="B20" s="124"/>
      <c r="C20" s="124"/>
      <c r="D20" s="123"/>
      <c r="E20" s="124"/>
      <c r="F20" s="124"/>
      <c r="G20" s="123"/>
      <c r="H20" s="124"/>
      <c r="I20" s="124"/>
      <c r="J20" s="123"/>
      <c r="K20" s="124"/>
      <c r="L20" s="124"/>
      <c r="M20" s="123"/>
      <c r="N20" s="124">
        <f>D20+G20+J20+M20</f>
        <v>0</v>
      </c>
    </row>
    <row r="21" spans="1:14" ht="14.25" thickBot="1" x14ac:dyDescent="0.35">
      <c r="A21" s="323" t="s">
        <v>106</v>
      </c>
      <c r="B21" s="324"/>
      <c r="C21" s="324"/>
      <c r="D21" s="324">
        <f>D19-D20</f>
        <v>0</v>
      </c>
      <c r="E21" s="324"/>
      <c r="F21" s="324"/>
      <c r="G21" s="324">
        <f>G19-G20</f>
        <v>0</v>
      </c>
      <c r="H21" s="324"/>
      <c r="I21" s="324"/>
      <c r="J21" s="324">
        <f>J19-J20</f>
        <v>0</v>
      </c>
      <c r="K21" s="324"/>
      <c r="L21" s="324"/>
      <c r="M21" s="324">
        <f>M19-M20</f>
        <v>0</v>
      </c>
      <c r="N21" s="324">
        <f>N19-N20</f>
        <v>0</v>
      </c>
    </row>
    <row r="22" spans="1:14" ht="14.25" thickTop="1" x14ac:dyDescent="0.3">
      <c r="J22" s="125"/>
      <c r="K22" s="125"/>
      <c r="L22" s="125"/>
      <c r="M22" s="125"/>
      <c r="N22" s="125"/>
    </row>
    <row r="23" spans="1:14" x14ac:dyDescent="0.3">
      <c r="G23" s="124"/>
      <c r="J23" s="125"/>
      <c r="K23" s="125"/>
      <c r="L23" s="125"/>
      <c r="M23" s="125"/>
      <c r="N23" s="125"/>
    </row>
    <row r="24" spans="1:14" x14ac:dyDescent="0.3">
      <c r="A24" s="125" t="s">
        <v>1000</v>
      </c>
      <c r="F24" s="124">
        <f>N20-'TAB3.3'!O52</f>
        <v>0</v>
      </c>
    </row>
    <row r="26" spans="1:14" ht="15" x14ac:dyDescent="0.3">
      <c r="A26" s="321"/>
      <c r="B26" s="653">
        <v>2026</v>
      </c>
      <c r="C26" s="653"/>
      <c r="D26" s="653"/>
      <c r="E26" s="653"/>
      <c r="F26" s="653"/>
      <c r="G26" s="653"/>
      <c r="H26" s="653"/>
      <c r="I26" s="653"/>
      <c r="J26" s="653"/>
      <c r="K26" s="653"/>
      <c r="L26" s="653"/>
      <c r="M26" s="653"/>
      <c r="N26" s="653"/>
    </row>
    <row r="27" spans="1:14" x14ac:dyDescent="0.3">
      <c r="B27" s="654" t="s">
        <v>520</v>
      </c>
      <c r="C27" s="654"/>
      <c r="D27" s="654"/>
      <c r="E27" s="654" t="s">
        <v>100</v>
      </c>
      <c r="F27" s="654"/>
      <c r="G27" s="654"/>
      <c r="H27" s="654" t="s">
        <v>101</v>
      </c>
      <c r="I27" s="654"/>
      <c r="J27" s="654"/>
      <c r="K27" s="654" t="s">
        <v>49</v>
      </c>
      <c r="L27" s="654"/>
      <c r="M27" s="654"/>
      <c r="N27" s="373" t="s">
        <v>14</v>
      </c>
    </row>
    <row r="28" spans="1:14" x14ac:dyDescent="0.3">
      <c r="B28" s="322" t="s">
        <v>685</v>
      </c>
      <c r="C28" s="322" t="s">
        <v>686</v>
      </c>
      <c r="D28" s="322" t="s">
        <v>117</v>
      </c>
      <c r="E28" s="322" t="s">
        <v>685</v>
      </c>
      <c r="F28" s="322" t="s">
        <v>686</v>
      </c>
      <c r="G28" s="322" t="s">
        <v>117</v>
      </c>
      <c r="H28" s="322" t="s">
        <v>685</v>
      </c>
      <c r="I28" s="322" t="s">
        <v>686</v>
      </c>
      <c r="J28" s="322" t="s">
        <v>117</v>
      </c>
      <c r="K28" s="322" t="s">
        <v>685</v>
      </c>
      <c r="L28" s="322" t="s">
        <v>686</v>
      </c>
      <c r="M28" s="322" t="s">
        <v>117</v>
      </c>
      <c r="N28" s="322" t="s">
        <v>117</v>
      </c>
    </row>
    <row r="29" spans="1:14" ht="27" x14ac:dyDescent="0.3">
      <c r="A29" s="26" t="s">
        <v>721</v>
      </c>
      <c r="B29" s="122"/>
      <c r="C29" s="123">
        <f>+'TAB3.3'!P60</f>
        <v>0</v>
      </c>
      <c r="D29" s="124">
        <f>B29*C29</f>
        <v>0</v>
      </c>
      <c r="E29" s="122"/>
      <c r="F29" s="123">
        <f>+'TAB3.3'!P61</f>
        <v>0</v>
      </c>
      <c r="G29" s="124">
        <f>E29*F29</f>
        <v>0</v>
      </c>
      <c r="H29" s="122"/>
      <c r="I29" s="123">
        <f>+'TAB3.3'!P62</f>
        <v>0</v>
      </c>
      <c r="J29" s="124">
        <f>H29*I29</f>
        <v>0</v>
      </c>
      <c r="K29" s="122"/>
      <c r="L29" s="123">
        <f>+'TAB3.3'!P63</f>
        <v>0</v>
      </c>
      <c r="M29" s="124">
        <f>K29*L29</f>
        <v>0</v>
      </c>
      <c r="N29" s="124">
        <f>SUM(D29,G29,J29,M29)</f>
        <v>0</v>
      </c>
    </row>
    <row r="30" spans="1:14" ht="27" x14ac:dyDescent="0.3">
      <c r="A30" s="26" t="s">
        <v>736</v>
      </c>
      <c r="B30" s="124"/>
      <c r="C30" s="124"/>
      <c r="D30" s="123"/>
      <c r="E30" s="124"/>
      <c r="F30" s="124"/>
      <c r="G30" s="123"/>
      <c r="H30" s="124"/>
      <c r="I30" s="124"/>
      <c r="J30" s="123"/>
      <c r="K30" s="124"/>
      <c r="L30" s="124"/>
      <c r="M30" s="123"/>
      <c r="N30" s="124">
        <f>D30+G30+J30+M30</f>
        <v>0</v>
      </c>
    </row>
    <row r="31" spans="1:14" ht="14.25" thickBot="1" x14ac:dyDescent="0.35">
      <c r="A31" s="323" t="s">
        <v>106</v>
      </c>
      <c r="B31" s="324"/>
      <c r="C31" s="324"/>
      <c r="D31" s="324">
        <f>D29-D30</f>
        <v>0</v>
      </c>
      <c r="E31" s="324"/>
      <c r="F31" s="324"/>
      <c r="G31" s="324">
        <f>G29-G30</f>
        <v>0</v>
      </c>
      <c r="H31" s="324"/>
      <c r="I31" s="324"/>
      <c r="J31" s="324">
        <f>J29-J30</f>
        <v>0</v>
      </c>
      <c r="K31" s="324"/>
      <c r="L31" s="324"/>
      <c r="M31" s="324">
        <f>M29-M30</f>
        <v>0</v>
      </c>
      <c r="N31" s="324">
        <f>N29-N30</f>
        <v>0</v>
      </c>
    </row>
    <row r="32" spans="1:14" ht="14.25" thickTop="1" x14ac:dyDescent="0.3">
      <c r="J32" s="125"/>
      <c r="K32" s="125"/>
      <c r="L32" s="125"/>
      <c r="M32" s="125"/>
      <c r="N32" s="125"/>
    </row>
    <row r="33" spans="1:14" x14ac:dyDescent="0.3">
      <c r="A33" s="125" t="s">
        <v>1000</v>
      </c>
      <c r="F33" s="124">
        <f>N30-'TAB3.3'!P52</f>
        <v>0</v>
      </c>
      <c r="G33" s="124"/>
      <c r="J33" s="125"/>
      <c r="K33" s="125"/>
      <c r="L33" s="125"/>
      <c r="M33" s="125"/>
      <c r="N33" s="125"/>
    </row>
    <row r="35" spans="1:14" ht="15" x14ac:dyDescent="0.3">
      <c r="A35" s="321"/>
      <c r="B35" s="653">
        <v>2027</v>
      </c>
      <c r="C35" s="653"/>
      <c r="D35" s="653"/>
      <c r="E35" s="653"/>
      <c r="F35" s="653"/>
      <c r="G35" s="653"/>
      <c r="H35" s="653"/>
      <c r="I35" s="653"/>
      <c r="J35" s="653"/>
      <c r="K35" s="653"/>
      <c r="L35" s="653"/>
      <c r="M35" s="653"/>
      <c r="N35" s="653"/>
    </row>
    <row r="36" spans="1:14" x14ac:dyDescent="0.3">
      <c r="B36" s="654" t="s">
        <v>520</v>
      </c>
      <c r="C36" s="654"/>
      <c r="D36" s="654"/>
      <c r="E36" s="654" t="s">
        <v>100</v>
      </c>
      <c r="F36" s="654"/>
      <c r="G36" s="654"/>
      <c r="H36" s="654" t="s">
        <v>101</v>
      </c>
      <c r="I36" s="654"/>
      <c r="J36" s="654"/>
      <c r="K36" s="654" t="s">
        <v>49</v>
      </c>
      <c r="L36" s="654"/>
      <c r="M36" s="654"/>
      <c r="N36" s="373" t="s">
        <v>14</v>
      </c>
    </row>
    <row r="37" spans="1:14" x14ac:dyDescent="0.3">
      <c r="B37" s="322" t="s">
        <v>685</v>
      </c>
      <c r="C37" s="322" t="s">
        <v>686</v>
      </c>
      <c r="D37" s="322" t="s">
        <v>117</v>
      </c>
      <c r="E37" s="322" t="s">
        <v>685</v>
      </c>
      <c r="F37" s="322" t="s">
        <v>686</v>
      </c>
      <c r="G37" s="322" t="s">
        <v>117</v>
      </c>
      <c r="H37" s="322" t="s">
        <v>685</v>
      </c>
      <c r="I37" s="322" t="s">
        <v>686</v>
      </c>
      <c r="J37" s="322" t="s">
        <v>117</v>
      </c>
      <c r="K37" s="322" t="s">
        <v>685</v>
      </c>
      <c r="L37" s="322" t="s">
        <v>686</v>
      </c>
      <c r="M37" s="322" t="s">
        <v>117</v>
      </c>
      <c r="N37" s="322" t="s">
        <v>117</v>
      </c>
    </row>
    <row r="38" spans="1:14" ht="27" x14ac:dyDescent="0.3">
      <c r="A38" s="26" t="s">
        <v>721</v>
      </c>
      <c r="B38" s="122"/>
      <c r="C38" s="123">
        <f>+'TAB3.3'!Q60</f>
        <v>0</v>
      </c>
      <c r="D38" s="124">
        <f>B38*C38</f>
        <v>0</v>
      </c>
      <c r="E38" s="122"/>
      <c r="F38" s="123">
        <f>+'TAB3.3'!Q61</f>
        <v>0</v>
      </c>
      <c r="G38" s="124">
        <f>E38*F38</f>
        <v>0</v>
      </c>
      <c r="H38" s="122"/>
      <c r="I38" s="123">
        <f>+'TAB3.3'!Q62</f>
        <v>0</v>
      </c>
      <c r="J38" s="124">
        <f>H38*I38</f>
        <v>0</v>
      </c>
      <c r="K38" s="122"/>
      <c r="L38" s="123">
        <f>+'TAB3.3'!Q63</f>
        <v>0</v>
      </c>
      <c r="M38" s="124">
        <f>K38*L38</f>
        <v>0</v>
      </c>
      <c r="N38" s="124">
        <f>SUM(D38,G38,J38,M38)</f>
        <v>0</v>
      </c>
    </row>
    <row r="39" spans="1:14" ht="27" x14ac:dyDescent="0.3">
      <c r="A39" s="26" t="s">
        <v>736</v>
      </c>
      <c r="B39" s="124"/>
      <c r="C39" s="124"/>
      <c r="D39" s="123"/>
      <c r="E39" s="124"/>
      <c r="F39" s="124"/>
      <c r="G39" s="123"/>
      <c r="H39" s="124"/>
      <c r="I39" s="124"/>
      <c r="J39" s="123"/>
      <c r="K39" s="124"/>
      <c r="L39" s="124"/>
      <c r="M39" s="123"/>
      <c r="N39" s="124">
        <f>D39+G39+J39+M39</f>
        <v>0</v>
      </c>
    </row>
    <row r="40" spans="1:14" ht="14.25" thickBot="1" x14ac:dyDescent="0.35">
      <c r="A40" s="323" t="s">
        <v>106</v>
      </c>
      <c r="B40" s="324"/>
      <c r="C40" s="324"/>
      <c r="D40" s="324">
        <f>D38-D39</f>
        <v>0</v>
      </c>
      <c r="E40" s="324"/>
      <c r="F40" s="324"/>
      <c r="G40" s="324">
        <f>G38-G39</f>
        <v>0</v>
      </c>
      <c r="H40" s="324"/>
      <c r="I40" s="324"/>
      <c r="J40" s="324">
        <f>J38-J39</f>
        <v>0</v>
      </c>
      <c r="K40" s="324"/>
      <c r="L40" s="324"/>
      <c r="M40" s="324">
        <f>M38-M39</f>
        <v>0</v>
      </c>
      <c r="N40" s="324">
        <f>N38-N39</f>
        <v>0</v>
      </c>
    </row>
    <row r="41" spans="1:14" ht="14.25" thickTop="1" x14ac:dyDescent="0.3">
      <c r="J41" s="125"/>
      <c r="K41" s="125"/>
      <c r="L41" s="125"/>
      <c r="M41" s="125"/>
      <c r="N41" s="125"/>
    </row>
    <row r="42" spans="1:14" x14ac:dyDescent="0.3">
      <c r="G42" s="124"/>
      <c r="J42" s="125"/>
      <c r="K42" s="125"/>
      <c r="L42" s="125"/>
      <c r="M42" s="125"/>
      <c r="N42" s="125"/>
    </row>
    <row r="43" spans="1:14" x14ac:dyDescent="0.3">
      <c r="A43" s="125" t="s">
        <v>1000</v>
      </c>
      <c r="F43" s="124">
        <f>N39-'TAB3.3'!Q52</f>
        <v>0</v>
      </c>
    </row>
    <row r="45" spans="1:14" ht="15" x14ac:dyDescent="0.3">
      <c r="A45" s="321"/>
      <c r="B45" s="653">
        <v>2028</v>
      </c>
      <c r="C45" s="653"/>
      <c r="D45" s="653"/>
      <c r="E45" s="653"/>
      <c r="F45" s="653"/>
      <c r="G45" s="653"/>
      <c r="H45" s="653"/>
      <c r="I45" s="653"/>
      <c r="J45" s="653"/>
      <c r="K45" s="653"/>
      <c r="L45" s="653"/>
      <c r="M45" s="653"/>
      <c r="N45" s="653"/>
    </row>
    <row r="46" spans="1:14" x14ac:dyDescent="0.3">
      <c r="B46" s="654" t="s">
        <v>520</v>
      </c>
      <c r="C46" s="654"/>
      <c r="D46" s="654"/>
      <c r="E46" s="654" t="s">
        <v>100</v>
      </c>
      <c r="F46" s="654"/>
      <c r="G46" s="654"/>
      <c r="H46" s="654" t="s">
        <v>101</v>
      </c>
      <c r="I46" s="654"/>
      <c r="J46" s="654"/>
      <c r="K46" s="654" t="s">
        <v>49</v>
      </c>
      <c r="L46" s="654"/>
      <c r="M46" s="654"/>
      <c r="N46" s="373" t="s">
        <v>14</v>
      </c>
    </row>
    <row r="47" spans="1:14" x14ac:dyDescent="0.3">
      <c r="B47" s="322" t="s">
        <v>685</v>
      </c>
      <c r="C47" s="322" t="s">
        <v>686</v>
      </c>
      <c r="D47" s="322" t="s">
        <v>117</v>
      </c>
      <c r="E47" s="322" t="s">
        <v>685</v>
      </c>
      <c r="F47" s="322" t="s">
        <v>686</v>
      </c>
      <c r="G47" s="322" t="s">
        <v>117</v>
      </c>
      <c r="H47" s="322" t="s">
        <v>685</v>
      </c>
      <c r="I47" s="322" t="s">
        <v>686</v>
      </c>
      <c r="J47" s="322" t="s">
        <v>117</v>
      </c>
      <c r="K47" s="322" t="s">
        <v>685</v>
      </c>
      <c r="L47" s="322" t="s">
        <v>686</v>
      </c>
      <c r="M47" s="322" t="s">
        <v>117</v>
      </c>
      <c r="N47" s="322" t="s">
        <v>117</v>
      </c>
    </row>
    <row r="48" spans="1:14" ht="27" x14ac:dyDescent="0.3">
      <c r="A48" s="26" t="s">
        <v>721</v>
      </c>
      <c r="B48" s="122"/>
      <c r="C48" s="123">
        <f>+'TAB3.3'!R60</f>
        <v>0</v>
      </c>
      <c r="D48" s="124">
        <f>B48*C48</f>
        <v>0</v>
      </c>
      <c r="E48" s="122"/>
      <c r="F48" s="123">
        <f>+'TAB3.3'!R61</f>
        <v>0</v>
      </c>
      <c r="G48" s="124">
        <f>E48*F48</f>
        <v>0</v>
      </c>
      <c r="H48" s="122"/>
      <c r="I48" s="123">
        <f>+'TAB3.3'!R62</f>
        <v>0</v>
      </c>
      <c r="J48" s="124">
        <f>H48*I48</f>
        <v>0</v>
      </c>
      <c r="K48" s="122"/>
      <c r="L48" s="123">
        <f>+'TAB3.3'!R63</f>
        <v>0</v>
      </c>
      <c r="M48" s="124">
        <f>K48*L48</f>
        <v>0</v>
      </c>
      <c r="N48" s="124">
        <f>SUM(D48,G48,J48,M48)</f>
        <v>0</v>
      </c>
    </row>
    <row r="49" spans="1:14" ht="27" x14ac:dyDescent="0.3">
      <c r="A49" s="26" t="s">
        <v>736</v>
      </c>
      <c r="B49" s="124"/>
      <c r="C49" s="124"/>
      <c r="D49" s="123"/>
      <c r="E49" s="124"/>
      <c r="F49" s="124"/>
      <c r="G49" s="123"/>
      <c r="H49" s="124"/>
      <c r="I49" s="124"/>
      <c r="J49" s="123"/>
      <c r="K49" s="124"/>
      <c r="L49" s="124"/>
      <c r="M49" s="123"/>
      <c r="N49" s="124">
        <f>D49+G49+J49+M49</f>
        <v>0</v>
      </c>
    </row>
    <row r="50" spans="1:14" ht="14.25" thickBot="1" x14ac:dyDescent="0.35">
      <c r="A50" s="323" t="s">
        <v>106</v>
      </c>
      <c r="B50" s="324"/>
      <c r="C50" s="324"/>
      <c r="D50" s="324">
        <f>D48-D49</f>
        <v>0</v>
      </c>
      <c r="E50" s="324"/>
      <c r="F50" s="324"/>
      <c r="G50" s="324">
        <f>G48-G49</f>
        <v>0</v>
      </c>
      <c r="H50" s="324"/>
      <c r="I50" s="324"/>
      <c r="J50" s="324">
        <f>J48-J49</f>
        <v>0</v>
      </c>
      <c r="K50" s="324"/>
      <c r="L50" s="324"/>
      <c r="M50" s="324">
        <f>M48-M49</f>
        <v>0</v>
      </c>
      <c r="N50" s="324">
        <f>N48-N49</f>
        <v>0</v>
      </c>
    </row>
    <row r="51" spans="1:14" ht="14.25" thickTop="1" x14ac:dyDescent="0.3">
      <c r="J51" s="125"/>
      <c r="K51" s="125"/>
      <c r="L51" s="125"/>
      <c r="M51" s="125"/>
      <c r="N51" s="125"/>
    </row>
    <row r="52" spans="1:14" x14ac:dyDescent="0.3">
      <c r="A52" s="125" t="s">
        <v>1000</v>
      </c>
      <c r="F52" s="124">
        <f>N49-'TAB3.3'!R52</f>
        <v>0</v>
      </c>
      <c r="G52" s="124"/>
      <c r="J52" s="125"/>
      <c r="K52" s="125"/>
      <c r="L52" s="125"/>
      <c r="M52" s="125"/>
      <c r="N52" s="125"/>
    </row>
  </sheetData>
  <mergeCells count="26">
    <mergeCell ref="B45:N45"/>
    <mergeCell ref="B46:D46"/>
    <mergeCell ref="E46:G46"/>
    <mergeCell ref="H46:J46"/>
    <mergeCell ref="K46:M46"/>
    <mergeCell ref="B35:N35"/>
    <mergeCell ref="B36:D36"/>
    <mergeCell ref="E36:G36"/>
    <mergeCell ref="H36:J36"/>
    <mergeCell ref="K36:M36"/>
    <mergeCell ref="B26:N26"/>
    <mergeCell ref="B27:D27"/>
    <mergeCell ref="E27:G27"/>
    <mergeCell ref="H27:J27"/>
    <mergeCell ref="K27:M27"/>
    <mergeCell ref="B16:N16"/>
    <mergeCell ref="B17:D17"/>
    <mergeCell ref="E17:G17"/>
    <mergeCell ref="H17:J17"/>
    <mergeCell ref="K17:M17"/>
    <mergeCell ref="A3:R3"/>
    <mergeCell ref="B7:N7"/>
    <mergeCell ref="B8:D8"/>
    <mergeCell ref="E8:G8"/>
    <mergeCell ref="H8:J8"/>
    <mergeCell ref="K8:M8"/>
  </mergeCells>
  <conditionalFormatting sqref="B10:C10">
    <cfRule type="containsText" dxfId="833" priority="119" operator="containsText" text="ntitulé">
      <formula>NOT(ISERROR(SEARCH("ntitulé",B10)))</formula>
    </cfRule>
    <cfRule type="containsBlanks" dxfId="832" priority="120">
      <formula>LEN(TRIM(B10))=0</formula>
    </cfRule>
  </conditionalFormatting>
  <conditionalFormatting sqref="B10:C10">
    <cfRule type="containsText" dxfId="831" priority="118" operator="containsText" text="libre">
      <formula>NOT(ISERROR(SEARCH("libre",B10)))</formula>
    </cfRule>
  </conditionalFormatting>
  <conditionalFormatting sqref="E10:F10">
    <cfRule type="containsText" dxfId="830" priority="116" operator="containsText" text="ntitulé">
      <formula>NOT(ISERROR(SEARCH("ntitulé",E10)))</formula>
    </cfRule>
    <cfRule type="containsBlanks" dxfId="829" priority="117">
      <formula>LEN(TRIM(E10))=0</formula>
    </cfRule>
  </conditionalFormatting>
  <conditionalFormatting sqref="E10:F10">
    <cfRule type="containsText" dxfId="828" priority="115" operator="containsText" text="libre">
      <formula>NOT(ISERROR(SEARCH("libre",E10)))</formula>
    </cfRule>
  </conditionalFormatting>
  <conditionalFormatting sqref="H10:I10">
    <cfRule type="containsText" dxfId="827" priority="113" operator="containsText" text="ntitulé">
      <formula>NOT(ISERROR(SEARCH("ntitulé",H10)))</formula>
    </cfRule>
    <cfRule type="containsBlanks" dxfId="826" priority="114">
      <formula>LEN(TRIM(H10))=0</formula>
    </cfRule>
  </conditionalFormatting>
  <conditionalFormatting sqref="H10:I10">
    <cfRule type="containsText" dxfId="825" priority="112" operator="containsText" text="libre">
      <formula>NOT(ISERROR(SEARCH("libre",H10)))</formula>
    </cfRule>
  </conditionalFormatting>
  <conditionalFormatting sqref="K10:L10">
    <cfRule type="containsText" dxfId="824" priority="110" operator="containsText" text="ntitulé">
      <formula>NOT(ISERROR(SEARCH("ntitulé",K10)))</formula>
    </cfRule>
    <cfRule type="containsBlanks" dxfId="823" priority="111">
      <formula>LEN(TRIM(K10))=0</formula>
    </cfRule>
  </conditionalFormatting>
  <conditionalFormatting sqref="K10:L10">
    <cfRule type="containsText" dxfId="822" priority="109" operator="containsText" text="libre">
      <formula>NOT(ISERROR(SEARCH("libre",K10)))</formula>
    </cfRule>
  </conditionalFormatting>
  <conditionalFormatting sqref="D11">
    <cfRule type="containsText" dxfId="821" priority="107" operator="containsText" text="ntitulé">
      <formula>NOT(ISERROR(SEARCH("ntitulé",D11)))</formula>
    </cfRule>
    <cfRule type="containsBlanks" dxfId="820" priority="108">
      <formula>LEN(TRIM(D11))=0</formula>
    </cfRule>
  </conditionalFormatting>
  <conditionalFormatting sqref="D11">
    <cfRule type="containsText" dxfId="819" priority="106" operator="containsText" text="libre">
      <formula>NOT(ISERROR(SEARCH("libre",D11)))</formula>
    </cfRule>
  </conditionalFormatting>
  <conditionalFormatting sqref="G11">
    <cfRule type="containsText" dxfId="818" priority="104" operator="containsText" text="ntitulé">
      <formula>NOT(ISERROR(SEARCH("ntitulé",G11)))</formula>
    </cfRule>
    <cfRule type="containsBlanks" dxfId="817" priority="105">
      <formula>LEN(TRIM(G11))=0</formula>
    </cfRule>
  </conditionalFormatting>
  <conditionalFormatting sqref="G11">
    <cfRule type="containsText" dxfId="816" priority="103" operator="containsText" text="libre">
      <formula>NOT(ISERROR(SEARCH("libre",G11)))</formula>
    </cfRule>
  </conditionalFormatting>
  <conditionalFormatting sqref="J11">
    <cfRule type="containsText" dxfId="815" priority="101" operator="containsText" text="ntitulé">
      <formula>NOT(ISERROR(SEARCH("ntitulé",J11)))</formula>
    </cfRule>
    <cfRule type="containsBlanks" dxfId="814" priority="102">
      <formula>LEN(TRIM(J11))=0</formula>
    </cfRule>
  </conditionalFormatting>
  <conditionalFormatting sqref="J11">
    <cfRule type="containsText" dxfId="813" priority="100" operator="containsText" text="libre">
      <formula>NOT(ISERROR(SEARCH("libre",J11)))</formula>
    </cfRule>
  </conditionalFormatting>
  <conditionalFormatting sqref="M11">
    <cfRule type="containsText" dxfId="812" priority="98" operator="containsText" text="ntitulé">
      <formula>NOT(ISERROR(SEARCH("ntitulé",M11)))</formula>
    </cfRule>
    <cfRule type="containsBlanks" dxfId="811" priority="99">
      <formula>LEN(TRIM(M11))=0</formula>
    </cfRule>
  </conditionalFormatting>
  <conditionalFormatting sqref="M11">
    <cfRule type="containsText" dxfId="810" priority="97" operator="containsText" text="libre">
      <formula>NOT(ISERROR(SEARCH("libre",M11)))</formula>
    </cfRule>
  </conditionalFormatting>
  <conditionalFormatting sqref="B19:C19">
    <cfRule type="containsText" dxfId="809" priority="95" operator="containsText" text="ntitulé">
      <formula>NOT(ISERROR(SEARCH("ntitulé",B19)))</formula>
    </cfRule>
    <cfRule type="containsBlanks" dxfId="808" priority="96">
      <formula>LEN(TRIM(B19))=0</formula>
    </cfRule>
  </conditionalFormatting>
  <conditionalFormatting sqref="B19:C19">
    <cfRule type="containsText" dxfId="807" priority="94" operator="containsText" text="libre">
      <formula>NOT(ISERROR(SEARCH("libre",B19)))</formula>
    </cfRule>
  </conditionalFormatting>
  <conditionalFormatting sqref="E19:F19">
    <cfRule type="containsText" dxfId="806" priority="92" operator="containsText" text="ntitulé">
      <formula>NOT(ISERROR(SEARCH("ntitulé",E19)))</formula>
    </cfRule>
    <cfRule type="containsBlanks" dxfId="805" priority="93">
      <formula>LEN(TRIM(E19))=0</formula>
    </cfRule>
  </conditionalFormatting>
  <conditionalFormatting sqref="E19:F19">
    <cfRule type="containsText" dxfId="804" priority="91" operator="containsText" text="libre">
      <formula>NOT(ISERROR(SEARCH("libre",E19)))</formula>
    </cfRule>
  </conditionalFormatting>
  <conditionalFormatting sqref="H19:I19">
    <cfRule type="containsText" dxfId="803" priority="89" operator="containsText" text="ntitulé">
      <formula>NOT(ISERROR(SEARCH("ntitulé",H19)))</formula>
    </cfRule>
    <cfRule type="containsBlanks" dxfId="802" priority="90">
      <formula>LEN(TRIM(H19))=0</formula>
    </cfRule>
  </conditionalFormatting>
  <conditionalFormatting sqref="H19:I19">
    <cfRule type="containsText" dxfId="801" priority="88" operator="containsText" text="libre">
      <formula>NOT(ISERROR(SEARCH("libre",H19)))</formula>
    </cfRule>
  </conditionalFormatting>
  <conditionalFormatting sqref="K19:L19">
    <cfRule type="containsText" dxfId="800" priority="86" operator="containsText" text="ntitulé">
      <formula>NOT(ISERROR(SEARCH("ntitulé",K19)))</formula>
    </cfRule>
    <cfRule type="containsBlanks" dxfId="799" priority="87">
      <formula>LEN(TRIM(K19))=0</formula>
    </cfRule>
  </conditionalFormatting>
  <conditionalFormatting sqref="K19:L19">
    <cfRule type="containsText" dxfId="798" priority="85" operator="containsText" text="libre">
      <formula>NOT(ISERROR(SEARCH("libre",K19)))</formula>
    </cfRule>
  </conditionalFormatting>
  <conditionalFormatting sqref="D20">
    <cfRule type="containsText" dxfId="797" priority="83" operator="containsText" text="ntitulé">
      <formula>NOT(ISERROR(SEARCH("ntitulé",D20)))</formula>
    </cfRule>
    <cfRule type="containsBlanks" dxfId="796" priority="84">
      <formula>LEN(TRIM(D20))=0</formula>
    </cfRule>
  </conditionalFormatting>
  <conditionalFormatting sqref="D20">
    <cfRule type="containsText" dxfId="795" priority="82" operator="containsText" text="libre">
      <formula>NOT(ISERROR(SEARCH("libre",D20)))</formula>
    </cfRule>
  </conditionalFormatting>
  <conditionalFormatting sqref="G20">
    <cfRule type="containsText" dxfId="794" priority="80" operator="containsText" text="ntitulé">
      <formula>NOT(ISERROR(SEARCH("ntitulé",G20)))</formula>
    </cfRule>
    <cfRule type="containsBlanks" dxfId="793" priority="81">
      <formula>LEN(TRIM(G20))=0</formula>
    </cfRule>
  </conditionalFormatting>
  <conditionalFormatting sqref="G20">
    <cfRule type="containsText" dxfId="792" priority="79" operator="containsText" text="libre">
      <formula>NOT(ISERROR(SEARCH("libre",G20)))</formula>
    </cfRule>
  </conditionalFormatting>
  <conditionalFormatting sqref="J20">
    <cfRule type="containsText" dxfId="791" priority="77" operator="containsText" text="ntitulé">
      <formula>NOT(ISERROR(SEARCH("ntitulé",J20)))</formula>
    </cfRule>
    <cfRule type="containsBlanks" dxfId="790" priority="78">
      <formula>LEN(TRIM(J20))=0</formula>
    </cfRule>
  </conditionalFormatting>
  <conditionalFormatting sqref="J20">
    <cfRule type="containsText" dxfId="789" priority="76" operator="containsText" text="libre">
      <formula>NOT(ISERROR(SEARCH("libre",J20)))</formula>
    </cfRule>
  </conditionalFormatting>
  <conditionalFormatting sqref="M20">
    <cfRule type="containsText" dxfId="788" priority="74" operator="containsText" text="ntitulé">
      <formula>NOT(ISERROR(SEARCH("ntitulé",M20)))</formula>
    </cfRule>
    <cfRule type="containsBlanks" dxfId="787" priority="75">
      <formula>LEN(TRIM(M20))=0</formula>
    </cfRule>
  </conditionalFormatting>
  <conditionalFormatting sqref="M20">
    <cfRule type="containsText" dxfId="786" priority="73" operator="containsText" text="libre">
      <formula>NOT(ISERROR(SEARCH("libre",M20)))</formula>
    </cfRule>
  </conditionalFormatting>
  <conditionalFormatting sqref="B29:C29">
    <cfRule type="containsText" dxfId="785" priority="71" operator="containsText" text="ntitulé">
      <formula>NOT(ISERROR(SEARCH("ntitulé",B29)))</formula>
    </cfRule>
    <cfRule type="containsBlanks" dxfId="784" priority="72">
      <formula>LEN(TRIM(B29))=0</formula>
    </cfRule>
  </conditionalFormatting>
  <conditionalFormatting sqref="B29:C29">
    <cfRule type="containsText" dxfId="783" priority="70" operator="containsText" text="libre">
      <formula>NOT(ISERROR(SEARCH("libre",B29)))</formula>
    </cfRule>
  </conditionalFormatting>
  <conditionalFormatting sqref="E29:F29">
    <cfRule type="containsText" dxfId="782" priority="68" operator="containsText" text="ntitulé">
      <formula>NOT(ISERROR(SEARCH("ntitulé",E29)))</formula>
    </cfRule>
    <cfRule type="containsBlanks" dxfId="781" priority="69">
      <formula>LEN(TRIM(E29))=0</formula>
    </cfRule>
  </conditionalFormatting>
  <conditionalFormatting sqref="E29:F29">
    <cfRule type="containsText" dxfId="780" priority="67" operator="containsText" text="libre">
      <formula>NOT(ISERROR(SEARCH("libre",E29)))</formula>
    </cfRule>
  </conditionalFormatting>
  <conditionalFormatting sqref="H29:I29">
    <cfRule type="containsText" dxfId="779" priority="65" operator="containsText" text="ntitulé">
      <formula>NOT(ISERROR(SEARCH("ntitulé",H29)))</formula>
    </cfRule>
    <cfRule type="containsBlanks" dxfId="778" priority="66">
      <formula>LEN(TRIM(H29))=0</formula>
    </cfRule>
  </conditionalFormatting>
  <conditionalFormatting sqref="H29:I29">
    <cfRule type="containsText" dxfId="777" priority="64" operator="containsText" text="libre">
      <formula>NOT(ISERROR(SEARCH("libre",H29)))</formula>
    </cfRule>
  </conditionalFormatting>
  <conditionalFormatting sqref="K29:L29">
    <cfRule type="containsText" dxfId="776" priority="62" operator="containsText" text="ntitulé">
      <formula>NOT(ISERROR(SEARCH("ntitulé",K29)))</formula>
    </cfRule>
    <cfRule type="containsBlanks" dxfId="775" priority="63">
      <formula>LEN(TRIM(K29))=0</formula>
    </cfRule>
  </conditionalFormatting>
  <conditionalFormatting sqref="K29:L29">
    <cfRule type="containsText" dxfId="774" priority="61" operator="containsText" text="libre">
      <formula>NOT(ISERROR(SEARCH("libre",K29)))</formula>
    </cfRule>
  </conditionalFormatting>
  <conditionalFormatting sqref="D30">
    <cfRule type="containsText" dxfId="773" priority="59" operator="containsText" text="ntitulé">
      <formula>NOT(ISERROR(SEARCH("ntitulé",D30)))</formula>
    </cfRule>
    <cfRule type="containsBlanks" dxfId="772" priority="60">
      <formula>LEN(TRIM(D30))=0</formula>
    </cfRule>
  </conditionalFormatting>
  <conditionalFormatting sqref="D30">
    <cfRule type="containsText" dxfId="771" priority="58" operator="containsText" text="libre">
      <formula>NOT(ISERROR(SEARCH("libre",D30)))</formula>
    </cfRule>
  </conditionalFormatting>
  <conditionalFormatting sqref="G30">
    <cfRule type="containsText" dxfId="770" priority="56" operator="containsText" text="ntitulé">
      <formula>NOT(ISERROR(SEARCH("ntitulé",G30)))</formula>
    </cfRule>
    <cfRule type="containsBlanks" dxfId="769" priority="57">
      <formula>LEN(TRIM(G30))=0</formula>
    </cfRule>
  </conditionalFormatting>
  <conditionalFormatting sqref="G30">
    <cfRule type="containsText" dxfId="768" priority="55" operator="containsText" text="libre">
      <formula>NOT(ISERROR(SEARCH("libre",G30)))</formula>
    </cfRule>
  </conditionalFormatting>
  <conditionalFormatting sqref="J30">
    <cfRule type="containsText" dxfId="767" priority="53" operator="containsText" text="ntitulé">
      <formula>NOT(ISERROR(SEARCH("ntitulé",J30)))</formula>
    </cfRule>
    <cfRule type="containsBlanks" dxfId="766" priority="54">
      <formula>LEN(TRIM(J30))=0</formula>
    </cfRule>
  </conditionalFormatting>
  <conditionalFormatting sqref="J30">
    <cfRule type="containsText" dxfId="765" priority="52" operator="containsText" text="libre">
      <formula>NOT(ISERROR(SEARCH("libre",J30)))</formula>
    </cfRule>
  </conditionalFormatting>
  <conditionalFormatting sqref="M30">
    <cfRule type="containsText" dxfId="764" priority="50" operator="containsText" text="ntitulé">
      <formula>NOT(ISERROR(SEARCH("ntitulé",M30)))</formula>
    </cfRule>
    <cfRule type="containsBlanks" dxfId="763" priority="51">
      <formula>LEN(TRIM(M30))=0</formula>
    </cfRule>
  </conditionalFormatting>
  <conditionalFormatting sqref="M30">
    <cfRule type="containsText" dxfId="762" priority="49" operator="containsText" text="libre">
      <formula>NOT(ISERROR(SEARCH("libre",M30)))</formula>
    </cfRule>
  </conditionalFormatting>
  <conditionalFormatting sqref="B38:C38">
    <cfRule type="containsText" dxfId="761" priority="47" operator="containsText" text="ntitulé">
      <formula>NOT(ISERROR(SEARCH("ntitulé",B38)))</formula>
    </cfRule>
    <cfRule type="containsBlanks" dxfId="760" priority="48">
      <formula>LEN(TRIM(B38))=0</formula>
    </cfRule>
  </conditionalFormatting>
  <conditionalFormatting sqref="B38:C38">
    <cfRule type="containsText" dxfId="759" priority="46" operator="containsText" text="libre">
      <formula>NOT(ISERROR(SEARCH("libre",B38)))</formula>
    </cfRule>
  </conditionalFormatting>
  <conditionalFormatting sqref="E38:F38">
    <cfRule type="containsText" dxfId="758" priority="44" operator="containsText" text="ntitulé">
      <formula>NOT(ISERROR(SEARCH("ntitulé",E38)))</formula>
    </cfRule>
    <cfRule type="containsBlanks" dxfId="757" priority="45">
      <formula>LEN(TRIM(E38))=0</formula>
    </cfRule>
  </conditionalFormatting>
  <conditionalFormatting sqref="E38:F38">
    <cfRule type="containsText" dxfId="756" priority="43" operator="containsText" text="libre">
      <formula>NOT(ISERROR(SEARCH("libre",E38)))</formula>
    </cfRule>
  </conditionalFormatting>
  <conditionalFormatting sqref="H38:I38">
    <cfRule type="containsText" dxfId="755" priority="41" operator="containsText" text="ntitulé">
      <formula>NOT(ISERROR(SEARCH("ntitulé",H38)))</formula>
    </cfRule>
    <cfRule type="containsBlanks" dxfId="754" priority="42">
      <formula>LEN(TRIM(H38))=0</formula>
    </cfRule>
  </conditionalFormatting>
  <conditionalFormatting sqref="H38:I38">
    <cfRule type="containsText" dxfId="753" priority="40" operator="containsText" text="libre">
      <formula>NOT(ISERROR(SEARCH("libre",H38)))</formula>
    </cfRule>
  </conditionalFormatting>
  <conditionalFormatting sqref="K38:L38">
    <cfRule type="containsText" dxfId="752" priority="38" operator="containsText" text="ntitulé">
      <formula>NOT(ISERROR(SEARCH("ntitulé",K38)))</formula>
    </cfRule>
    <cfRule type="containsBlanks" dxfId="751" priority="39">
      <formula>LEN(TRIM(K38))=0</formula>
    </cfRule>
  </conditionalFormatting>
  <conditionalFormatting sqref="K38:L38">
    <cfRule type="containsText" dxfId="750" priority="37" operator="containsText" text="libre">
      <formula>NOT(ISERROR(SEARCH("libre",K38)))</formula>
    </cfRule>
  </conditionalFormatting>
  <conditionalFormatting sqref="D39">
    <cfRule type="containsText" dxfId="749" priority="35" operator="containsText" text="ntitulé">
      <formula>NOT(ISERROR(SEARCH("ntitulé",D39)))</formula>
    </cfRule>
    <cfRule type="containsBlanks" dxfId="748" priority="36">
      <formula>LEN(TRIM(D39))=0</formula>
    </cfRule>
  </conditionalFormatting>
  <conditionalFormatting sqref="D39">
    <cfRule type="containsText" dxfId="747" priority="34" operator="containsText" text="libre">
      <formula>NOT(ISERROR(SEARCH("libre",D39)))</formula>
    </cfRule>
  </conditionalFormatting>
  <conditionalFormatting sqref="G39">
    <cfRule type="containsText" dxfId="746" priority="32" operator="containsText" text="ntitulé">
      <formula>NOT(ISERROR(SEARCH("ntitulé",G39)))</formula>
    </cfRule>
    <cfRule type="containsBlanks" dxfId="745" priority="33">
      <formula>LEN(TRIM(G39))=0</formula>
    </cfRule>
  </conditionalFormatting>
  <conditionalFormatting sqref="G39">
    <cfRule type="containsText" dxfId="744" priority="31" operator="containsText" text="libre">
      <formula>NOT(ISERROR(SEARCH("libre",G39)))</formula>
    </cfRule>
  </conditionalFormatting>
  <conditionalFormatting sqref="J39">
    <cfRule type="containsText" dxfId="743" priority="29" operator="containsText" text="ntitulé">
      <formula>NOT(ISERROR(SEARCH("ntitulé",J39)))</formula>
    </cfRule>
    <cfRule type="containsBlanks" dxfId="742" priority="30">
      <formula>LEN(TRIM(J39))=0</formula>
    </cfRule>
  </conditionalFormatting>
  <conditionalFormatting sqref="J39">
    <cfRule type="containsText" dxfId="741" priority="28" operator="containsText" text="libre">
      <formula>NOT(ISERROR(SEARCH("libre",J39)))</formula>
    </cfRule>
  </conditionalFormatting>
  <conditionalFormatting sqref="M39">
    <cfRule type="containsText" dxfId="740" priority="26" operator="containsText" text="ntitulé">
      <formula>NOT(ISERROR(SEARCH("ntitulé",M39)))</formula>
    </cfRule>
    <cfRule type="containsBlanks" dxfId="739" priority="27">
      <formula>LEN(TRIM(M39))=0</formula>
    </cfRule>
  </conditionalFormatting>
  <conditionalFormatting sqref="M39">
    <cfRule type="containsText" dxfId="738" priority="25" operator="containsText" text="libre">
      <formula>NOT(ISERROR(SEARCH("libre",M39)))</formula>
    </cfRule>
  </conditionalFormatting>
  <conditionalFormatting sqref="B48:C48">
    <cfRule type="containsText" dxfId="737" priority="23" operator="containsText" text="ntitulé">
      <formula>NOT(ISERROR(SEARCH("ntitulé",B48)))</formula>
    </cfRule>
    <cfRule type="containsBlanks" dxfId="736" priority="24">
      <formula>LEN(TRIM(B48))=0</formula>
    </cfRule>
  </conditionalFormatting>
  <conditionalFormatting sqref="B48:C48">
    <cfRule type="containsText" dxfId="735" priority="22" operator="containsText" text="libre">
      <formula>NOT(ISERROR(SEARCH("libre",B48)))</formula>
    </cfRule>
  </conditionalFormatting>
  <conditionalFormatting sqref="E48:F48">
    <cfRule type="containsText" dxfId="734" priority="20" operator="containsText" text="ntitulé">
      <formula>NOT(ISERROR(SEARCH("ntitulé",E48)))</formula>
    </cfRule>
    <cfRule type="containsBlanks" dxfId="733" priority="21">
      <formula>LEN(TRIM(E48))=0</formula>
    </cfRule>
  </conditionalFormatting>
  <conditionalFormatting sqref="E48:F48">
    <cfRule type="containsText" dxfId="732" priority="19" operator="containsText" text="libre">
      <formula>NOT(ISERROR(SEARCH("libre",E48)))</formula>
    </cfRule>
  </conditionalFormatting>
  <conditionalFormatting sqref="H48:I48">
    <cfRule type="containsText" dxfId="731" priority="17" operator="containsText" text="ntitulé">
      <formula>NOT(ISERROR(SEARCH("ntitulé",H48)))</formula>
    </cfRule>
    <cfRule type="containsBlanks" dxfId="730" priority="18">
      <formula>LEN(TRIM(H48))=0</formula>
    </cfRule>
  </conditionalFormatting>
  <conditionalFormatting sqref="H48:I48">
    <cfRule type="containsText" dxfId="729" priority="16" operator="containsText" text="libre">
      <formula>NOT(ISERROR(SEARCH("libre",H48)))</formula>
    </cfRule>
  </conditionalFormatting>
  <conditionalFormatting sqref="K48:L48">
    <cfRule type="containsText" dxfId="728" priority="14" operator="containsText" text="ntitulé">
      <formula>NOT(ISERROR(SEARCH("ntitulé",K48)))</formula>
    </cfRule>
    <cfRule type="containsBlanks" dxfId="727" priority="15">
      <formula>LEN(TRIM(K48))=0</formula>
    </cfRule>
  </conditionalFormatting>
  <conditionalFormatting sqref="K48:L48">
    <cfRule type="containsText" dxfId="726" priority="13" operator="containsText" text="libre">
      <formula>NOT(ISERROR(SEARCH("libre",K48)))</formula>
    </cfRule>
  </conditionalFormatting>
  <conditionalFormatting sqref="D49">
    <cfRule type="containsText" dxfId="725" priority="11" operator="containsText" text="ntitulé">
      <formula>NOT(ISERROR(SEARCH("ntitulé",D49)))</formula>
    </cfRule>
    <cfRule type="containsBlanks" dxfId="724" priority="12">
      <formula>LEN(TRIM(D49))=0</formula>
    </cfRule>
  </conditionalFormatting>
  <conditionalFormatting sqref="D49">
    <cfRule type="containsText" dxfId="723" priority="10" operator="containsText" text="libre">
      <formula>NOT(ISERROR(SEARCH("libre",D49)))</formula>
    </cfRule>
  </conditionalFormatting>
  <conditionalFormatting sqref="G49">
    <cfRule type="containsText" dxfId="722" priority="8" operator="containsText" text="ntitulé">
      <formula>NOT(ISERROR(SEARCH("ntitulé",G49)))</formula>
    </cfRule>
    <cfRule type="containsBlanks" dxfId="721" priority="9">
      <formula>LEN(TRIM(G49))=0</formula>
    </cfRule>
  </conditionalFormatting>
  <conditionalFormatting sqref="G49">
    <cfRule type="containsText" dxfId="720" priority="7" operator="containsText" text="libre">
      <formula>NOT(ISERROR(SEARCH("libre",G49)))</formula>
    </cfRule>
  </conditionalFormatting>
  <conditionalFormatting sqref="J49">
    <cfRule type="containsText" dxfId="719" priority="5" operator="containsText" text="ntitulé">
      <formula>NOT(ISERROR(SEARCH("ntitulé",J49)))</formula>
    </cfRule>
    <cfRule type="containsBlanks" dxfId="718" priority="6">
      <formula>LEN(TRIM(J49))=0</formula>
    </cfRule>
  </conditionalFormatting>
  <conditionalFormatting sqref="J49">
    <cfRule type="containsText" dxfId="717" priority="4" operator="containsText" text="libre">
      <formula>NOT(ISERROR(SEARCH("libre",J49)))</formula>
    </cfRule>
  </conditionalFormatting>
  <conditionalFormatting sqref="M49">
    <cfRule type="containsText" dxfId="716" priority="2" operator="containsText" text="ntitulé">
      <formula>NOT(ISERROR(SEARCH("ntitulé",M49)))</formula>
    </cfRule>
    <cfRule type="containsBlanks" dxfId="715" priority="3">
      <formula>LEN(TRIM(M49))=0</formula>
    </cfRule>
  </conditionalFormatting>
  <conditionalFormatting sqref="M49">
    <cfRule type="containsText" dxfId="714" priority="1" operator="containsText" text="libre">
      <formula>NOT(ISERROR(SEARCH("libre",M49)))</formula>
    </cfRule>
  </conditionalFormatting>
  <hyperlinks>
    <hyperlink ref="A1" location="TAB00!A1" display="Retour page de garde" xr:uid="{00000000-0004-0000-0900-000000000000}"/>
  </hyperlinks>
  <pageMargins left="0.7" right="0.7" top="0.75" bottom="0.75" header="0.3" footer="0.3"/>
  <pageSetup paperSize="9" scale="66"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8D161-B29D-4C80-8BC8-F554179C3AAD}">
  <sheetPr>
    <pageSetUpPr fitToPage="1"/>
  </sheetPr>
  <dimension ref="B1:G54"/>
  <sheetViews>
    <sheetView topLeftCell="B1" zoomScaleNormal="100" workbookViewId="0">
      <selection activeCell="B3" sqref="B3"/>
    </sheetView>
  </sheetViews>
  <sheetFormatPr baseColWidth="10" defaultColWidth="9.1640625" defaultRowHeight="13.5" x14ac:dyDescent="0.3"/>
  <cols>
    <col min="1" max="1" width="0" style="125" hidden="1" customWidth="1"/>
    <col min="2" max="2" width="79.1640625" style="142" customWidth="1"/>
    <col min="3" max="3" width="16.6640625" style="141" customWidth="1"/>
    <col min="4" max="5" width="16.6640625" style="142" customWidth="1"/>
    <col min="6" max="6" width="9.1640625" style="110"/>
    <col min="7" max="7" width="13.33203125" style="125" bestFit="1" customWidth="1"/>
    <col min="8" max="16384" width="9.1640625" style="125"/>
  </cols>
  <sheetData>
    <row r="1" spans="2:7" s="140" customFormat="1" ht="15" x14ac:dyDescent="0.3">
      <c r="B1" s="149" t="s">
        <v>33</v>
      </c>
    </row>
    <row r="3" spans="2:7" ht="22.15" customHeight="1" x14ac:dyDescent="0.3">
      <c r="B3" s="308" t="str">
        <f>TAB00!B61&amp;" : "&amp;TAB00!C61</f>
        <v>TAB4 : Récapitulatif des variations réel N-1 / réel N</v>
      </c>
      <c r="C3" s="109"/>
      <c r="D3" s="109"/>
      <c r="E3" s="109"/>
      <c r="F3" s="109"/>
    </row>
    <row r="4" spans="2:7" ht="14.25" thickBot="1" x14ac:dyDescent="0.35"/>
    <row r="5" spans="2:7" x14ac:dyDescent="0.3">
      <c r="B5" s="325" t="s">
        <v>642</v>
      </c>
    </row>
    <row r="6" spans="2:7" ht="14.25" thickBot="1" x14ac:dyDescent="0.35">
      <c r="B6" s="326" t="s">
        <v>643</v>
      </c>
    </row>
    <row r="7" spans="2:7" s="92" customFormat="1" ht="27" x14ac:dyDescent="0.3">
      <c r="B7" s="146"/>
      <c r="C7" s="21" t="str">
        <f>"REALITE "&amp;TAB00!E14-1</f>
        <v>REALITE 2023</v>
      </c>
      <c r="D7" s="21" t="str">
        <f>"REALITE "&amp;TAB00!E14</f>
        <v>REALITE 2024</v>
      </c>
      <c r="E7" s="21" t="s">
        <v>7</v>
      </c>
      <c r="F7" s="21" t="s">
        <v>601</v>
      </c>
    </row>
    <row r="8" spans="2:7" s="73" customFormat="1" x14ac:dyDescent="0.3">
      <c r="B8" s="71" t="s">
        <v>6</v>
      </c>
      <c r="C8" s="473">
        <f>SUM(C9,C10)</f>
        <v>0</v>
      </c>
      <c r="D8" s="72">
        <f>SUM(D9,D10)</f>
        <v>0</v>
      </c>
      <c r="E8" s="72">
        <f>SUM(E9,E10)</f>
        <v>0</v>
      </c>
      <c r="F8" s="41"/>
    </row>
    <row r="9" spans="2:7" s="73" customFormat="1" ht="15" customHeight="1" x14ac:dyDescent="0.3">
      <c r="B9" s="74" t="s">
        <v>4</v>
      </c>
      <c r="C9" s="480"/>
      <c r="D9" s="477">
        <f>+'TAB4.1.1'!C45</f>
        <v>0</v>
      </c>
      <c r="E9" s="78">
        <f t="shared" ref="E9:E10" si="0">C9-D9</f>
        <v>0</v>
      </c>
      <c r="F9" s="635" t="s">
        <v>843</v>
      </c>
    </row>
    <row r="10" spans="2:7" s="73" customFormat="1" ht="15" customHeight="1" x14ac:dyDescent="0.3">
      <c r="B10" s="74" t="s">
        <v>5</v>
      </c>
      <c r="C10" s="480"/>
      <c r="D10" s="477">
        <f>+'TAB4.1.1'!C60</f>
        <v>0</v>
      </c>
      <c r="E10" s="78">
        <f t="shared" si="0"/>
        <v>0</v>
      </c>
      <c r="F10" s="655"/>
    </row>
    <row r="11" spans="2:7" s="73" customFormat="1" x14ac:dyDescent="0.3">
      <c r="B11" s="71" t="s">
        <v>604</v>
      </c>
      <c r="C11" s="475">
        <f>SUM(C12,C21)</f>
        <v>0</v>
      </c>
      <c r="D11" s="72">
        <f>SUM(D12,D21)</f>
        <v>0</v>
      </c>
      <c r="E11" s="72">
        <f>SUM(E12,E21)</f>
        <v>0</v>
      </c>
      <c r="F11" s="41"/>
    </row>
    <row r="12" spans="2:7" s="73" customFormat="1" x14ac:dyDescent="0.3">
      <c r="B12" s="82" t="s">
        <v>0</v>
      </c>
      <c r="C12" s="473">
        <f>SUM(C13:C20)</f>
        <v>0</v>
      </c>
      <c r="D12" s="72">
        <f t="shared" ref="D12:E12" si="1">SUM(D13:D20)</f>
        <v>0</v>
      </c>
      <c r="E12" s="72">
        <f t="shared" si="1"/>
        <v>0</v>
      </c>
      <c r="F12" s="633" t="s">
        <v>875</v>
      </c>
    </row>
    <row r="13" spans="2:7" s="73" customFormat="1" x14ac:dyDescent="0.3">
      <c r="B13" s="77" t="s">
        <v>608</v>
      </c>
      <c r="C13" s="480"/>
      <c r="D13" s="477">
        <f>'TAB5'!D7</f>
        <v>0</v>
      </c>
      <c r="E13" s="78">
        <f>'TAB5'!E7</f>
        <v>0</v>
      </c>
      <c r="F13" s="633"/>
    </row>
    <row r="14" spans="2:7" s="73" customFormat="1" ht="27" x14ac:dyDescent="0.3">
      <c r="B14" s="77" t="s">
        <v>609</v>
      </c>
      <c r="C14" s="480"/>
      <c r="D14" s="477">
        <f>'TAB5'!D8</f>
        <v>0</v>
      </c>
      <c r="E14" s="78">
        <f>'TAB5'!E8</f>
        <v>0</v>
      </c>
      <c r="F14" s="633"/>
      <c r="G14" s="84"/>
    </row>
    <row r="15" spans="2:7" s="73" customFormat="1" ht="12" customHeight="1" x14ac:dyDescent="0.3">
      <c r="B15" s="77" t="s">
        <v>610</v>
      </c>
      <c r="C15" s="480"/>
      <c r="D15" s="477">
        <f>'TAB5'!D9</f>
        <v>0</v>
      </c>
      <c r="E15" s="78">
        <f>'TAB5'!E9</f>
        <v>0</v>
      </c>
      <c r="F15" s="633"/>
    </row>
    <row r="16" spans="2:7" s="73" customFormat="1" ht="14.45" customHeight="1" x14ac:dyDescent="0.3">
      <c r="B16" s="77" t="s">
        <v>611</v>
      </c>
      <c r="C16" s="480"/>
      <c r="D16" s="477">
        <f>'TAB5'!D10</f>
        <v>0</v>
      </c>
      <c r="E16" s="78">
        <f>'TAB5'!E10</f>
        <v>0</v>
      </c>
      <c r="F16" s="633"/>
    </row>
    <row r="17" spans="2:7" s="73" customFormat="1" ht="14.45" customHeight="1" x14ac:dyDescent="0.3">
      <c r="B17" s="456" t="s">
        <v>612</v>
      </c>
      <c r="C17" s="596"/>
      <c r="D17" s="597">
        <f>'TAB5'!D11</f>
        <v>0</v>
      </c>
      <c r="E17" s="595">
        <f>'TAB5'!E11</f>
        <v>0</v>
      </c>
      <c r="F17" s="633"/>
    </row>
    <row r="18" spans="2:7" s="73" customFormat="1" x14ac:dyDescent="0.3">
      <c r="B18" s="85" t="s">
        <v>613</v>
      </c>
      <c r="C18" s="480"/>
      <c r="D18" s="477">
        <f>'TAB5'!D12</f>
        <v>0</v>
      </c>
      <c r="E18" s="78">
        <f>'TAB5'!E12</f>
        <v>0</v>
      </c>
      <c r="F18" s="633"/>
    </row>
    <row r="19" spans="2:7" s="73" customFormat="1" x14ac:dyDescent="0.3">
      <c r="B19" s="77" t="s">
        <v>614</v>
      </c>
      <c r="C19" s="480"/>
      <c r="D19" s="477">
        <f>'TAB5'!D13</f>
        <v>0</v>
      </c>
      <c r="E19" s="78">
        <f>'TAB5'!E13</f>
        <v>0</v>
      </c>
      <c r="F19" s="633"/>
    </row>
    <row r="20" spans="2:7" s="73" customFormat="1" ht="14.45" customHeight="1" x14ac:dyDescent="0.3">
      <c r="B20" s="85" t="s">
        <v>716</v>
      </c>
      <c r="C20" s="480"/>
      <c r="D20" s="477">
        <f>'TAB5'!D14</f>
        <v>0</v>
      </c>
      <c r="E20" s="78">
        <f>'TAB5'!E14</f>
        <v>0</v>
      </c>
      <c r="F20" s="635"/>
    </row>
    <row r="21" spans="2:7" s="73" customFormat="1" x14ac:dyDescent="0.3">
      <c r="B21" s="525" t="s">
        <v>1</v>
      </c>
      <c r="C21" s="479">
        <f>SUM(C22:C27)</f>
        <v>0</v>
      </c>
      <c r="D21" s="72">
        <f>SUM(D22:D27)</f>
        <v>0</v>
      </c>
      <c r="E21" s="72">
        <f>SUM(E22:E27)</f>
        <v>0</v>
      </c>
      <c r="F21" s="636" t="s">
        <v>201</v>
      </c>
    </row>
    <row r="22" spans="2:7" s="73" customFormat="1" ht="27" x14ac:dyDescent="0.3">
      <c r="B22" s="526" t="s">
        <v>615</v>
      </c>
      <c r="C22" s="480"/>
      <c r="D22" s="477">
        <f>'TAB6'!C7</f>
        <v>0</v>
      </c>
      <c r="E22" s="78">
        <f>'TAB6'!D7</f>
        <v>0</v>
      </c>
      <c r="F22" s="637"/>
      <c r="G22" s="84"/>
    </row>
    <row r="23" spans="2:7" s="73" customFormat="1" x14ac:dyDescent="0.3">
      <c r="B23" s="526" t="s">
        <v>616</v>
      </c>
      <c r="C23" s="480"/>
      <c r="D23" s="477">
        <f>'TAB6'!C8</f>
        <v>0</v>
      </c>
      <c r="E23" s="78">
        <f>'TAB6'!D8</f>
        <v>0</v>
      </c>
      <c r="F23" s="637"/>
    </row>
    <row r="24" spans="2:7" s="73" customFormat="1" x14ac:dyDescent="0.3">
      <c r="B24" s="527" t="s">
        <v>617</v>
      </c>
      <c r="C24" s="480"/>
      <c r="D24" s="477">
        <f>'TAB6'!C9</f>
        <v>0</v>
      </c>
      <c r="E24" s="78">
        <f>'TAB6'!D9</f>
        <v>0</v>
      </c>
      <c r="F24" s="637"/>
    </row>
    <row r="25" spans="2:7" s="73" customFormat="1" ht="40.5" x14ac:dyDescent="0.3">
      <c r="B25" s="526" t="s">
        <v>618</v>
      </c>
      <c r="C25" s="480"/>
      <c r="D25" s="477">
        <f>'TAB6'!C10</f>
        <v>0</v>
      </c>
      <c r="E25" s="78">
        <f>'TAB6'!D10</f>
        <v>0</v>
      </c>
      <c r="F25" s="637"/>
    </row>
    <row r="26" spans="2:7" s="73" customFormat="1" ht="14.45" customHeight="1" x14ac:dyDescent="0.3">
      <c r="B26" s="527" t="s">
        <v>619</v>
      </c>
      <c r="C26" s="480"/>
      <c r="D26" s="477">
        <f>'TAB6'!C11</f>
        <v>0</v>
      </c>
      <c r="E26" s="78">
        <f>'TAB6'!D11</f>
        <v>0</v>
      </c>
      <c r="F26" s="637"/>
    </row>
    <row r="27" spans="2:7" s="73" customFormat="1" ht="27" x14ac:dyDescent="0.3">
      <c r="B27" s="527" t="s">
        <v>610</v>
      </c>
      <c r="C27" s="480"/>
      <c r="D27" s="477">
        <f>'TAB6'!C12</f>
        <v>0</v>
      </c>
      <c r="E27" s="78">
        <f>'TAB6'!D12</f>
        <v>0</v>
      </c>
      <c r="F27" s="638"/>
    </row>
    <row r="28" spans="2:7" s="73" customFormat="1" ht="12" customHeight="1" x14ac:dyDescent="0.3">
      <c r="B28" s="528" t="s">
        <v>2</v>
      </c>
      <c r="C28" s="479">
        <f>SUM(C29:C30)</f>
        <v>0</v>
      </c>
      <c r="D28" s="72">
        <f>SUM(D29:D30)</f>
        <v>0</v>
      </c>
      <c r="E28" s="72">
        <f>SUM(E29:E30)</f>
        <v>0</v>
      </c>
      <c r="F28" s="639" t="s">
        <v>202</v>
      </c>
      <c r="G28" s="632"/>
    </row>
    <row r="29" spans="2:7" s="73" customFormat="1" ht="12" customHeight="1" x14ac:dyDescent="0.3">
      <c r="B29" s="82" t="s">
        <v>893</v>
      </c>
      <c r="C29" s="480"/>
      <c r="D29" s="477">
        <f>+'TAB7'!C7</f>
        <v>0</v>
      </c>
      <c r="E29" s="78">
        <f t="shared" ref="E29:E32" si="2">C29-D29</f>
        <v>0</v>
      </c>
      <c r="F29" s="640"/>
      <c r="G29" s="632"/>
    </row>
    <row r="30" spans="2:7" s="73" customFormat="1" ht="12" customHeight="1" x14ac:dyDescent="0.3">
      <c r="B30" s="82" t="s">
        <v>894</v>
      </c>
      <c r="C30" s="480"/>
      <c r="D30" s="478">
        <f>+'TAB7'!C8</f>
        <v>0</v>
      </c>
      <c r="E30" s="78">
        <f t="shared" si="2"/>
        <v>0</v>
      </c>
      <c r="F30" s="641"/>
      <c r="G30" s="467"/>
    </row>
    <row r="31" spans="2:7" s="73" customFormat="1" x14ac:dyDescent="0.3">
      <c r="B31" s="528" t="s">
        <v>605</v>
      </c>
      <c r="C31" s="473">
        <f>+C32</f>
        <v>0</v>
      </c>
      <c r="D31" s="473">
        <f>+D32</f>
        <v>0</v>
      </c>
      <c r="E31" s="78">
        <f t="shared" si="2"/>
        <v>0</v>
      </c>
      <c r="F31" s="72"/>
    </row>
    <row r="32" spans="2:7" s="73" customFormat="1" x14ac:dyDescent="0.3">
      <c r="B32" s="571" t="s">
        <v>998</v>
      </c>
      <c r="C32" s="476">
        <v>0</v>
      </c>
      <c r="D32" s="476">
        <v>0</v>
      </c>
      <c r="E32" s="78">
        <f t="shared" si="2"/>
        <v>0</v>
      </c>
      <c r="F32" s="72"/>
    </row>
    <row r="33" spans="2:7" s="73" customFormat="1" ht="15" x14ac:dyDescent="0.3">
      <c r="B33" s="528" t="s">
        <v>808</v>
      </c>
      <c r="C33" s="474"/>
      <c r="D33" s="474"/>
      <c r="E33" s="78" t="e">
        <f>+'TAB8'!E16</f>
        <v>#N/A</v>
      </c>
      <c r="F33" s="391" t="s">
        <v>884</v>
      </c>
      <c r="G33" s="389"/>
    </row>
    <row r="34" spans="2:7" s="89" customFormat="1" x14ac:dyDescent="0.3">
      <c r="B34" s="532" t="s">
        <v>429</v>
      </c>
      <c r="C34" s="88">
        <f>SUM(C8,C11,C28,C31,C33)</f>
        <v>0</v>
      </c>
      <c r="D34" s="88">
        <f>SUM(D8,D11,D28,D31,D33)</f>
        <v>0</v>
      </c>
      <c r="E34" s="88" t="e">
        <f>SUM(E8,E11,E28,E31,E33)</f>
        <v>#N/A</v>
      </c>
      <c r="F34" s="59"/>
      <c r="G34" s="390"/>
    </row>
    <row r="35" spans="2:7" s="73" customFormat="1" x14ac:dyDescent="0.3">
      <c r="B35" s="531"/>
      <c r="C35" s="477"/>
      <c r="D35" s="78"/>
      <c r="E35" s="78"/>
      <c r="F35" s="41"/>
      <c r="G35" s="389"/>
    </row>
    <row r="36" spans="2:7" s="73" customFormat="1" x14ac:dyDescent="0.3">
      <c r="B36" s="71" t="s">
        <v>10</v>
      </c>
      <c r="C36" s="473"/>
      <c r="D36" s="78"/>
      <c r="E36" s="78"/>
      <c r="F36" s="41"/>
    </row>
    <row r="37" spans="2:7" s="73" customFormat="1" x14ac:dyDescent="0.3">
      <c r="B37" s="176" t="s">
        <v>433</v>
      </c>
      <c r="C37" s="480"/>
      <c r="D37" s="426">
        <f>'TAB9'!C36</f>
        <v>0</v>
      </c>
      <c r="E37" s="78">
        <f>'TAB9'!D36</f>
        <v>0</v>
      </c>
      <c r="F37" s="633" t="s">
        <v>203</v>
      </c>
    </row>
    <row r="38" spans="2:7" s="73" customFormat="1" x14ac:dyDescent="0.3">
      <c r="B38" s="176" t="s">
        <v>434</v>
      </c>
      <c r="C38" s="480"/>
      <c r="D38" s="426">
        <f>'TAB9'!C37</f>
        <v>0</v>
      </c>
      <c r="E38" s="78">
        <f>'TAB9'!D37</f>
        <v>0</v>
      </c>
      <c r="F38" s="634"/>
    </row>
    <row r="39" spans="2:7" s="73" customFormat="1" x14ac:dyDescent="0.3">
      <c r="B39" s="176" t="s">
        <v>633</v>
      </c>
      <c r="C39" s="480"/>
      <c r="D39" s="426">
        <f>'TAB9'!C38</f>
        <v>0</v>
      </c>
      <c r="E39" s="78">
        <f>'TAB9'!D38</f>
        <v>0</v>
      </c>
      <c r="F39" s="634"/>
    </row>
    <row r="40" spans="2:7" s="73" customFormat="1" x14ac:dyDescent="0.3">
      <c r="B40" s="176" t="s">
        <v>516</v>
      </c>
      <c r="C40" s="480"/>
      <c r="D40" s="426">
        <f>'TAB9'!C39</f>
        <v>0</v>
      </c>
      <c r="E40" s="78">
        <f>'TAB9'!D39</f>
        <v>0</v>
      </c>
      <c r="F40" s="634"/>
    </row>
    <row r="41" spans="2:7" s="73" customFormat="1" x14ac:dyDescent="0.3">
      <c r="B41" s="176" t="s">
        <v>446</v>
      </c>
      <c r="C41" s="480"/>
      <c r="D41" s="426">
        <f>'TAB9'!C40</f>
        <v>0</v>
      </c>
      <c r="E41" s="78">
        <f>'TAB9'!D40</f>
        <v>0</v>
      </c>
      <c r="F41" s="634"/>
    </row>
    <row r="42" spans="2:7" s="73" customFormat="1" x14ac:dyDescent="0.3">
      <c r="B42" s="176" t="str">
        <f>'TAB9'!A41</f>
        <v>Chiffre d'affaires - Dépassement forfait d'énergie réactive</v>
      </c>
      <c r="C42" s="480"/>
      <c r="D42" s="426">
        <f>'TAB9'!C41</f>
        <v>0</v>
      </c>
      <c r="E42" s="78">
        <f>'TAB9'!D41</f>
        <v>0</v>
      </c>
      <c r="F42" s="634"/>
    </row>
    <row r="43" spans="2:7" s="73" customFormat="1" x14ac:dyDescent="0.3">
      <c r="B43" s="176" t="s">
        <v>447</v>
      </c>
      <c r="C43" s="480"/>
      <c r="D43" s="426">
        <f>'TAB9'!C42</f>
        <v>0</v>
      </c>
      <c r="E43" s="78">
        <f>'TAB9'!D42</f>
        <v>0</v>
      </c>
      <c r="F43" s="634"/>
    </row>
    <row r="44" spans="2:7" s="73" customFormat="1" x14ac:dyDescent="0.3">
      <c r="B44" s="176" t="s">
        <v>448</v>
      </c>
      <c r="C44" s="480"/>
      <c r="D44" s="426">
        <f>'TAB9'!C43</f>
        <v>0</v>
      </c>
      <c r="E44" s="78">
        <f>'TAB9'!D43</f>
        <v>0</v>
      </c>
      <c r="F44" s="634"/>
    </row>
    <row r="45" spans="2:7" s="89" customFormat="1" x14ac:dyDescent="0.3">
      <c r="B45" s="87" t="s">
        <v>429</v>
      </c>
      <c r="C45" s="420">
        <f>SUM(C37:C44)</f>
        <v>0</v>
      </c>
      <c r="D45" s="88">
        <f>SUM(D37:D44)</f>
        <v>0</v>
      </c>
      <c r="E45" s="88">
        <f>SUM(E37:E44)</f>
        <v>0</v>
      </c>
      <c r="F45" s="634"/>
    </row>
    <row r="46" spans="2:7" s="73" customFormat="1" x14ac:dyDescent="0.3">
      <c r="B46" s="146"/>
      <c r="C46" s="72"/>
      <c r="D46" s="78"/>
      <c r="E46" s="78"/>
      <c r="F46" s="41"/>
    </row>
    <row r="47" spans="2:7" s="89" customFormat="1" x14ac:dyDescent="0.3">
      <c r="B47" s="87" t="s">
        <v>14</v>
      </c>
      <c r="C47" s="88">
        <f>SUM(C34,C45)</f>
        <v>0</v>
      </c>
      <c r="D47" s="88">
        <f>SUM(D34,D45)</f>
        <v>0</v>
      </c>
      <c r="E47" s="88" t="e">
        <f>SUM(E34,E45)</f>
        <v>#N/A</v>
      </c>
      <c r="F47" s="59"/>
    </row>
    <row r="48" spans="2:7" s="73" customFormat="1" x14ac:dyDescent="0.3">
      <c r="B48" s="146"/>
      <c r="C48" s="199"/>
      <c r="D48" s="144"/>
      <c r="E48" s="144"/>
      <c r="F48" s="41"/>
    </row>
    <row r="49" spans="2:6" s="73" customFormat="1" x14ac:dyDescent="0.3">
      <c r="B49" s="146"/>
      <c r="C49" s="145"/>
      <c r="D49" s="146"/>
      <c r="E49" s="146"/>
      <c r="F49" s="41"/>
    </row>
    <row r="50" spans="2:6" s="73" customFormat="1" x14ac:dyDescent="0.3">
      <c r="B50" s="146"/>
      <c r="C50" s="145"/>
      <c r="D50" s="146"/>
      <c r="E50" s="146"/>
      <c r="F50" s="41"/>
    </row>
    <row r="51" spans="2:6" s="73" customFormat="1" x14ac:dyDescent="0.3">
      <c r="B51" s="146"/>
      <c r="C51" s="145"/>
      <c r="D51" s="146"/>
      <c r="E51" s="146"/>
      <c r="F51" s="41"/>
    </row>
    <row r="52" spans="2:6" s="73" customFormat="1" x14ac:dyDescent="0.3">
      <c r="B52" s="146"/>
      <c r="C52" s="145"/>
      <c r="D52" s="146"/>
      <c r="E52" s="146"/>
      <c r="F52" s="41"/>
    </row>
    <row r="53" spans="2:6" s="73" customFormat="1" x14ac:dyDescent="0.3">
      <c r="B53" s="146"/>
      <c r="C53" s="145"/>
      <c r="D53" s="146"/>
      <c r="E53" s="146"/>
      <c r="F53" s="41"/>
    </row>
    <row r="54" spans="2:6" s="73" customFormat="1" x14ac:dyDescent="0.3">
      <c r="B54" s="146"/>
      <c r="C54" s="145"/>
      <c r="D54" s="146"/>
      <c r="E54" s="146"/>
      <c r="F54" s="41"/>
    </row>
  </sheetData>
  <mergeCells count="6">
    <mergeCell ref="G28:G29"/>
    <mergeCell ref="F37:F45"/>
    <mergeCell ref="F9:F10"/>
    <mergeCell ref="F12:F20"/>
    <mergeCell ref="F21:F27"/>
    <mergeCell ref="F28:F30"/>
  </mergeCells>
  <hyperlinks>
    <hyperlink ref="F9" location="'TAB4'!A1" display="'TAB4'!A1" xr:uid="{D4C5E137-0AA3-4DFC-80E8-BA0AC7C3F156}"/>
    <hyperlink ref="B1" location="TAB00!A1" display="Retour page de garde" xr:uid="{19CFA534-2EBC-4E45-8797-296D48A8760C}"/>
    <hyperlink ref="F21:F27" location="'TAB6'!A1" display="TAB6" xr:uid="{8255B9F4-B865-456D-96EB-CC3D3C31DCA0}"/>
    <hyperlink ref="F28:F29" location="'TAB9'!A1" display="'TAB9" xr:uid="{09597589-62C5-4C2A-9791-17D8146DD940}"/>
    <hyperlink ref="F12:F20" location="'TAB5'!A1" display="TAB5" xr:uid="{28A507D5-C7C5-444D-A3AC-ADC6DC04A2CE}"/>
    <hyperlink ref="F33" location="'TAB8'!A1" display="TAB8" xr:uid="{B78F2CF8-18B1-42C5-957B-518BC92CE9C5}"/>
    <hyperlink ref="F9:F10" location="TAB4.1.1!A1" display="TAB4.1.1" xr:uid="{49F2CE92-1E2D-49A4-B019-7675CA784587}"/>
    <hyperlink ref="F28:F30" location="'TAB7'!A1" display="TAB7" xr:uid="{08BA2861-04F7-48C8-9A01-B1B161EC6E9C}"/>
    <hyperlink ref="F37:F45" location="'TAB9'!A1" display="TAB9" xr:uid="{AD573D1D-2583-4B6B-9FA2-C7A0EE68B1B6}"/>
  </hyperlinks>
  <pageMargins left="0.7" right="0.7" top="0.75" bottom="0.75" header="0.3" footer="0.3"/>
  <pageSetup paperSize="9" scale="84" orientation="portrait" r:id="rId1"/>
  <rowBreaks count="1" manualBreakCount="1">
    <brk id="35"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BDBD-9071-4F68-B065-BDE0A972EB4A}">
  <sheetPr published="0">
    <pageSetUpPr fitToPage="1"/>
  </sheetPr>
  <dimension ref="A1:F47"/>
  <sheetViews>
    <sheetView showGridLines="0" workbookViewId="0">
      <selection activeCell="A3" sqref="A3"/>
    </sheetView>
  </sheetViews>
  <sheetFormatPr baseColWidth="10" defaultColWidth="7.83203125" defaultRowHeight="13.5" x14ac:dyDescent="0.3"/>
  <cols>
    <col min="1" max="1" width="82.1640625" style="142" bestFit="1" customWidth="1"/>
    <col min="2" max="2" width="17.83203125" style="141" customWidth="1"/>
    <col min="3" max="3" width="17.83203125" style="466" customWidth="1"/>
    <col min="4" max="4" width="5.83203125" style="142" customWidth="1"/>
    <col min="5" max="5" width="60.6640625" style="142" customWidth="1"/>
    <col min="6" max="6" width="17.83203125" style="142" customWidth="1"/>
    <col min="7" max="10" width="17.83203125" style="140" customWidth="1"/>
    <col min="11" max="16384" width="7.83203125" style="140"/>
  </cols>
  <sheetData>
    <row r="1" spans="1:6" ht="15" x14ac:dyDescent="0.3">
      <c r="A1" s="149" t="s">
        <v>33</v>
      </c>
      <c r="B1" s="140"/>
      <c r="C1" s="392"/>
      <c r="D1" s="140"/>
      <c r="E1" s="140"/>
      <c r="F1" s="140"/>
    </row>
    <row r="3" spans="1:6" ht="21" x14ac:dyDescent="0.3">
      <c r="A3" s="308" t="str">
        <f>TAB00!B62&amp;" : "&amp;TAB00!C62</f>
        <v xml:space="preserve">TAB4.1 : Variations des charges nettes contrôlables réel N-1 / réel N </v>
      </c>
      <c r="B3" s="109"/>
      <c r="C3" s="459"/>
      <c r="D3" s="109"/>
      <c r="E3" s="109"/>
      <c r="F3" s="109"/>
    </row>
    <row r="4" spans="1:6" s="444" customFormat="1" ht="21" x14ac:dyDescent="0.3">
      <c r="A4" s="450"/>
      <c r="B4" s="451"/>
      <c r="C4" s="460"/>
      <c r="D4" s="451"/>
      <c r="E4" s="451"/>
      <c r="F4" s="451"/>
    </row>
    <row r="5" spans="1:6" s="444" customFormat="1" ht="15" x14ac:dyDescent="0.3">
      <c r="A5" s="443"/>
      <c r="B5" s="458"/>
      <c r="C5" s="461"/>
      <c r="D5" s="455"/>
      <c r="E5" s="455"/>
    </row>
    <row r="6" spans="1:6" x14ac:dyDescent="0.3">
      <c r="A6" s="71" t="s">
        <v>860</v>
      </c>
      <c r="B6" s="462">
        <f>+'TAB4.1.1'!B45</f>
        <v>0</v>
      </c>
      <c r="C6" s="140"/>
      <c r="D6" s="140"/>
      <c r="E6" s="140"/>
      <c r="F6" s="140"/>
    </row>
    <row r="7" spans="1:6" s="446" customFormat="1" x14ac:dyDescent="0.3">
      <c r="A7" s="436" t="s">
        <v>28</v>
      </c>
      <c r="B7" s="462">
        <f>-'TAB4.1.1'!D6</f>
        <v>0</v>
      </c>
      <c r="C7" s="445"/>
      <c r="D7" s="445"/>
    </row>
    <row r="8" spans="1:6" s="446" customFormat="1" x14ac:dyDescent="0.3">
      <c r="A8" s="436" t="s">
        <v>27</v>
      </c>
      <c r="B8" s="462">
        <f>-'TAB4.1.1'!D7</f>
        <v>0</v>
      </c>
      <c r="C8" s="445"/>
      <c r="D8" s="445"/>
    </row>
    <row r="9" spans="1:6" s="446" customFormat="1" x14ac:dyDescent="0.3">
      <c r="A9" s="436" t="s">
        <v>30</v>
      </c>
      <c r="B9" s="462">
        <f>-'TAB4.1.1'!D20</f>
        <v>0</v>
      </c>
      <c r="C9" s="449"/>
      <c r="D9" s="449"/>
    </row>
    <row r="10" spans="1:6" s="446" customFormat="1" x14ac:dyDescent="0.3">
      <c r="A10" s="436" t="s">
        <v>31</v>
      </c>
      <c r="B10" s="462">
        <f>-'TAB4.1.1'!D28</f>
        <v>0</v>
      </c>
      <c r="C10" s="449"/>
      <c r="D10" s="449"/>
    </row>
    <row r="11" spans="1:6" s="446" customFormat="1" x14ac:dyDescent="0.3">
      <c r="A11" s="436" t="s">
        <v>32</v>
      </c>
      <c r="B11" s="462">
        <f>-'TAB4.1.1'!D29</f>
        <v>0</v>
      </c>
      <c r="C11" s="454"/>
      <c r="D11" s="454"/>
    </row>
    <row r="12" spans="1:6" s="446" customFormat="1" x14ac:dyDescent="0.3">
      <c r="A12" s="436" t="s">
        <v>24</v>
      </c>
      <c r="B12" s="462">
        <f>-'TAB4.1.1'!D32</f>
        <v>0</v>
      </c>
      <c r="C12" s="464"/>
      <c r="D12" s="449"/>
      <c r="E12" s="449"/>
    </row>
    <row r="13" spans="1:6" s="446" customFormat="1" x14ac:dyDescent="0.3">
      <c r="A13" s="436" t="s">
        <v>284</v>
      </c>
      <c r="B13" s="462">
        <f>-'TAB4.1.1'!D33</f>
        <v>0</v>
      </c>
      <c r="C13" s="464"/>
      <c r="D13" s="449"/>
      <c r="E13" s="449"/>
    </row>
    <row r="14" spans="1:6" s="446" customFormat="1" x14ac:dyDescent="0.3">
      <c r="A14" s="436" t="s">
        <v>444</v>
      </c>
      <c r="B14" s="462">
        <f>-'TAB4.1.1'!D34</f>
        <v>0</v>
      </c>
      <c r="C14" s="464"/>
      <c r="D14" s="449"/>
      <c r="E14" s="449"/>
    </row>
    <row r="15" spans="1:6" s="446" customFormat="1" x14ac:dyDescent="0.3">
      <c r="A15" s="436" t="s">
        <v>709</v>
      </c>
      <c r="B15" s="462">
        <f>-'TAB4.1.1'!D35</f>
        <v>0</v>
      </c>
      <c r="C15" s="463"/>
      <c r="D15" s="454"/>
      <c r="E15" s="454"/>
    </row>
    <row r="16" spans="1:6" s="446" customFormat="1" x14ac:dyDescent="0.3">
      <c r="A16" s="436" t="s">
        <v>436</v>
      </c>
      <c r="B16" s="462">
        <f>-'TAB4.1.1'!D37</f>
        <v>0</v>
      </c>
      <c r="C16" s="464"/>
      <c r="D16" s="449"/>
      <c r="E16" s="449"/>
    </row>
    <row r="17" spans="1:5" s="446" customFormat="1" ht="27" x14ac:dyDescent="0.3">
      <c r="A17" s="436" t="s">
        <v>437</v>
      </c>
      <c r="B17" s="462">
        <f>-'TAB4.1.1'!D38</f>
        <v>0</v>
      </c>
      <c r="C17" s="464"/>
      <c r="D17" s="449"/>
      <c r="E17" s="449"/>
    </row>
    <row r="18" spans="1:5" s="446" customFormat="1" x14ac:dyDescent="0.3">
      <c r="A18" s="436" t="s">
        <v>710</v>
      </c>
      <c r="B18" s="462">
        <f>-'TAB4.1.1'!D39</f>
        <v>0</v>
      </c>
      <c r="C18" s="463"/>
      <c r="D18" s="454"/>
      <c r="E18" s="454"/>
    </row>
    <row r="19" spans="1:5" s="446" customFormat="1" x14ac:dyDescent="0.3">
      <c r="A19" s="436" t="s">
        <v>25</v>
      </c>
      <c r="B19" s="462">
        <f>-'TAB4.1.1'!D40</f>
        <v>0</v>
      </c>
      <c r="C19" s="465"/>
    </row>
    <row r="20" spans="1:5" s="446" customFormat="1" x14ac:dyDescent="0.3">
      <c r="A20" s="436" t="s">
        <v>438</v>
      </c>
      <c r="B20" s="462">
        <f>-'TAB4.1.1'!D41</f>
        <v>0</v>
      </c>
      <c r="C20" s="465"/>
    </row>
    <row r="21" spans="1:5" s="446" customFormat="1" x14ac:dyDescent="0.3">
      <c r="A21" s="436" t="s">
        <v>26</v>
      </c>
      <c r="B21" s="462">
        <f>-'TAB4.1.1'!D42</f>
        <v>0</v>
      </c>
      <c r="C21" s="465"/>
    </row>
    <row r="22" spans="1:5" s="446" customFormat="1" x14ac:dyDescent="0.3">
      <c r="A22" s="436" t="s">
        <v>29</v>
      </c>
      <c r="B22" s="538"/>
      <c r="C22" s="465"/>
    </row>
    <row r="23" spans="1:5" s="446" customFormat="1" x14ac:dyDescent="0.3">
      <c r="A23" s="436" t="s">
        <v>96</v>
      </c>
      <c r="B23" s="538"/>
      <c r="C23" s="465"/>
    </row>
    <row r="24" spans="1:5" s="446" customFormat="1" x14ac:dyDescent="0.3">
      <c r="A24" s="436" t="s">
        <v>97</v>
      </c>
      <c r="B24" s="538"/>
      <c r="C24" s="465"/>
    </row>
    <row r="25" spans="1:5" s="446" customFormat="1" x14ac:dyDescent="0.3">
      <c r="A25" s="436" t="s">
        <v>98</v>
      </c>
      <c r="B25" s="538"/>
      <c r="C25" s="465"/>
    </row>
    <row r="26" spans="1:5" s="446" customFormat="1" x14ac:dyDescent="0.3">
      <c r="A26" s="436" t="s">
        <v>99</v>
      </c>
      <c r="B26" s="538"/>
      <c r="C26" s="465"/>
    </row>
    <row r="27" spans="1:5" s="446" customFormat="1" x14ac:dyDescent="0.3">
      <c r="A27" s="71" t="s">
        <v>861</v>
      </c>
      <c r="B27" s="462">
        <f>+SUM(B6:B26)</f>
        <v>0</v>
      </c>
      <c r="C27" s="465"/>
    </row>
    <row r="28" spans="1:5" x14ac:dyDescent="0.3">
      <c r="A28" s="490" t="s">
        <v>850</v>
      </c>
      <c r="B28" s="489">
        <f>+B27-'TAB4.1.1'!C45</f>
        <v>0</v>
      </c>
    </row>
    <row r="34" spans="1:2" x14ac:dyDescent="0.3">
      <c r="A34" s="71" t="s">
        <v>859</v>
      </c>
      <c r="B34" s="462">
        <f>+'TAB4.1.1'!B60</f>
        <v>0</v>
      </c>
    </row>
    <row r="35" spans="1:2" x14ac:dyDescent="0.3">
      <c r="A35" s="436" t="s">
        <v>687</v>
      </c>
      <c r="B35" s="462">
        <f>-'TAB4.1.1'!D48</f>
        <v>0</v>
      </c>
    </row>
    <row r="36" spans="1:2" x14ac:dyDescent="0.3">
      <c r="A36" s="436" t="s">
        <v>205</v>
      </c>
      <c r="B36" s="462">
        <f>-'TAB4.1.1'!D50</f>
        <v>0</v>
      </c>
    </row>
    <row r="37" spans="1:2" x14ac:dyDescent="0.3">
      <c r="A37" s="436" t="s">
        <v>206</v>
      </c>
      <c r="B37" s="462">
        <f>-'TAB4.1.1'!D52</f>
        <v>0</v>
      </c>
    </row>
    <row r="38" spans="1:2" x14ac:dyDescent="0.3">
      <c r="A38" s="537" t="s">
        <v>942</v>
      </c>
      <c r="B38" s="462">
        <f>-'TAB4.1.1'!D54</f>
        <v>0</v>
      </c>
    </row>
    <row r="39" spans="1:2" x14ac:dyDescent="0.3">
      <c r="A39" s="436" t="s">
        <v>431</v>
      </c>
      <c r="B39" s="462">
        <f>-'TAB4.1.1'!D56</f>
        <v>0</v>
      </c>
    </row>
    <row r="40" spans="1:2" x14ac:dyDescent="0.3">
      <c r="A40" s="436" t="s">
        <v>207</v>
      </c>
      <c r="B40" s="462">
        <f>-'TAB4.1.1'!D58</f>
        <v>0</v>
      </c>
    </row>
    <row r="41" spans="1:2" x14ac:dyDescent="0.3">
      <c r="A41" s="436" t="s">
        <v>29</v>
      </c>
      <c r="B41" s="538"/>
    </row>
    <row r="42" spans="1:2" x14ac:dyDescent="0.3">
      <c r="A42" s="436" t="s">
        <v>96</v>
      </c>
      <c r="B42" s="538"/>
    </row>
    <row r="43" spans="1:2" x14ac:dyDescent="0.3">
      <c r="A43" s="436" t="s">
        <v>97</v>
      </c>
      <c r="B43" s="538"/>
    </row>
    <row r="44" spans="1:2" x14ac:dyDescent="0.3">
      <c r="A44" s="436" t="s">
        <v>98</v>
      </c>
      <c r="B44" s="538"/>
    </row>
    <row r="45" spans="1:2" x14ac:dyDescent="0.3">
      <c r="A45" s="436" t="s">
        <v>99</v>
      </c>
      <c r="B45" s="538"/>
    </row>
    <row r="46" spans="1:2" x14ac:dyDescent="0.3">
      <c r="A46" s="71" t="s">
        <v>862</v>
      </c>
      <c r="B46" s="462">
        <f>+SUM(B34:B45)</f>
        <v>0</v>
      </c>
    </row>
    <row r="47" spans="1:2" x14ac:dyDescent="0.3">
      <c r="A47" s="490" t="s">
        <v>850</v>
      </c>
      <c r="B47" s="489">
        <f>+B46-'TAB4.1.1'!C60</f>
        <v>0</v>
      </c>
    </row>
  </sheetData>
  <phoneticPr fontId="20" type="noConversion"/>
  <hyperlinks>
    <hyperlink ref="A1" location="TAB00!A1" display="Retour page de garde" xr:uid="{F96B2A48-08A4-4447-A6B2-B6244E314C74}"/>
  </hyperlinks>
  <pageMargins left="0.7" right="0.7" top="0.75" bottom="0.75" header="0.3" footer="0.3"/>
  <pageSetup paperSize="9" scale="6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0"/>
  <sheetViews>
    <sheetView zoomScaleNormal="100" workbookViewId="0">
      <selection activeCell="A3" sqref="A3:R3"/>
    </sheetView>
  </sheetViews>
  <sheetFormatPr baseColWidth="10" defaultColWidth="9.1640625" defaultRowHeight="13.5" x14ac:dyDescent="0.3"/>
  <cols>
    <col min="1" max="1" width="54.6640625" style="142" customWidth="1"/>
    <col min="2" max="2" width="16.6640625" style="142" customWidth="1"/>
    <col min="3" max="4" width="16.6640625" style="141" customWidth="1"/>
    <col min="5" max="7" width="16.6640625" style="142" customWidth="1"/>
    <col min="8" max="12" width="16.6640625" style="125" customWidth="1"/>
    <col min="13" max="13" width="12.1640625" style="125" bestFit="1" customWidth="1"/>
    <col min="14" max="14" width="9.1640625" style="126"/>
    <col min="15" max="16384" width="9.1640625" style="125"/>
  </cols>
  <sheetData>
    <row r="1" spans="1:18" s="140" customFormat="1" ht="15" x14ac:dyDescent="0.3">
      <c r="A1" s="309" t="s">
        <v>33</v>
      </c>
      <c r="B1" s="309"/>
    </row>
    <row r="2" spans="1:18" x14ac:dyDescent="0.3">
      <c r="N2" s="140"/>
      <c r="O2" s="140"/>
      <c r="P2" s="140"/>
      <c r="Q2" s="140"/>
    </row>
    <row r="3" spans="1:18" ht="47.25" customHeight="1" x14ac:dyDescent="0.3">
      <c r="A3" s="617" t="str">
        <f>TAB00!B63&amp;" : "&amp;TAB00!C63</f>
        <v>TAB4.1.1 : Evolution détaillée des charges nettes contrôlables réelles au cours de la période régulatoire</v>
      </c>
      <c r="B3" s="617"/>
      <c r="C3" s="617"/>
      <c r="D3" s="617"/>
      <c r="E3" s="617"/>
      <c r="F3" s="617"/>
      <c r="G3" s="617"/>
      <c r="H3" s="617"/>
      <c r="I3" s="617"/>
      <c r="J3" s="617"/>
      <c r="K3" s="617"/>
      <c r="L3" s="617"/>
      <c r="M3" s="617"/>
      <c r="N3" s="617"/>
      <c r="O3" s="617"/>
      <c r="P3" s="617"/>
      <c r="Q3" s="617"/>
      <c r="R3" s="617"/>
    </row>
    <row r="4" spans="1:18" x14ac:dyDescent="0.3">
      <c r="A4" s="311" t="s">
        <v>690</v>
      </c>
      <c r="B4" s="311"/>
      <c r="N4" s="624" t="s">
        <v>694</v>
      </c>
      <c r="O4" s="625"/>
      <c r="P4" s="625"/>
      <c r="Q4" s="625"/>
      <c r="R4" s="625"/>
    </row>
    <row r="5" spans="1:18" ht="27" x14ac:dyDescent="0.3">
      <c r="A5" s="62" t="s">
        <v>12</v>
      </c>
      <c r="B5" s="19" t="s">
        <v>210</v>
      </c>
      <c r="C5" s="19" t="s">
        <v>836</v>
      </c>
      <c r="D5" s="19" t="s">
        <v>7</v>
      </c>
      <c r="E5" s="19" t="s">
        <v>837</v>
      </c>
      <c r="F5" s="19" t="s">
        <v>7</v>
      </c>
      <c r="G5" s="19" t="s">
        <v>749</v>
      </c>
      <c r="H5" s="19" t="s">
        <v>7</v>
      </c>
      <c r="I5" s="19" t="s">
        <v>750</v>
      </c>
      <c r="J5" s="19" t="s">
        <v>7</v>
      </c>
      <c r="K5" s="19" t="s">
        <v>765</v>
      </c>
      <c r="L5" s="19" t="s">
        <v>7</v>
      </c>
      <c r="N5" s="468" t="s">
        <v>825</v>
      </c>
      <c r="O5" s="468" t="s">
        <v>826</v>
      </c>
      <c r="P5" s="468" t="s">
        <v>827</v>
      </c>
      <c r="Q5" s="468" t="s">
        <v>828</v>
      </c>
      <c r="R5" s="468" t="s">
        <v>829</v>
      </c>
    </row>
    <row r="6" spans="1:18" s="73" customFormat="1" ht="15" x14ac:dyDescent="0.3">
      <c r="A6" s="312" t="s">
        <v>28</v>
      </c>
      <c r="B6" s="143"/>
      <c r="C6" s="143"/>
      <c r="D6" s="144">
        <f>+B6-C6</f>
        <v>0</v>
      </c>
      <c r="E6" s="143"/>
      <c r="F6" s="144">
        <f>C6-E6</f>
        <v>0</v>
      </c>
      <c r="G6" s="143"/>
      <c r="H6" s="144">
        <f>E6-G6</f>
        <v>0</v>
      </c>
      <c r="I6" s="143"/>
      <c r="J6" s="144">
        <f t="shared" ref="J6:L37" si="0">G6-I6</f>
        <v>0</v>
      </c>
      <c r="K6" s="143"/>
      <c r="L6" s="144">
        <f t="shared" si="0"/>
        <v>0</v>
      </c>
      <c r="M6" s="561" t="s">
        <v>963</v>
      </c>
      <c r="N6" s="218">
        <f>IFERROR(IF(AND(ROUND(SUM(B6:B6),0)=0,ROUND(SUM(C6:C6),0)&gt;ROUND(SUM(B6:B6),0)),"INF",(ROUND(SUM(C6:C6),0)-ROUND(SUM(B6:B6),0))/ROUND(SUM(B6:B6),0)),0)</f>
        <v>0</v>
      </c>
      <c r="O6" s="218">
        <f>IFERROR(IF(AND(ROUND(SUM(C6:C6),0)=0,ROUND(SUM(E6:E6),0)&gt;ROUND(SUM(C6:C6),0)),"INF",(ROUND(SUM(E6:E6),0)-ROUND(SUM(C6:C6),0))/ROUND(SUM(C6:C6),0)),0)</f>
        <v>0</v>
      </c>
      <c r="P6" s="218">
        <f>IFERROR(IF(AND(ROUND(SUM(E6:E6),0)=0,ROUND(SUM(G6:G6),0)&gt;ROUND(SUM(E6:E6),0)),"INF",(ROUND(SUM(G6:G6),0)-ROUND(SUM(E6:E6),0))/ROUND(SUM(E6:E6),0)),0)</f>
        <v>0</v>
      </c>
      <c r="Q6" s="218">
        <f>IFERROR(IF(AND(ROUND(SUM(G6:G6),0)=0,ROUND(SUM(I6:I6),0)&gt;ROUND(SUM(G6:G6),0)),"INF",(ROUND(SUM(I6:I6),0)-ROUND(SUM(G6:G6),0))/ROUND(SUM(G6:G6),0)),0)</f>
        <v>0</v>
      </c>
      <c r="R6" s="218">
        <f>IFERROR(IF(AND(ROUND(SUM(I6:I6),0)=0,ROUND(SUM(K6:K6),0)&gt;ROUND(SUM(I6:I6),0)),"INF",(ROUND(SUM(K6:K6),0)-ROUND(SUM(I6:I6),0))/ROUND(SUM(I6:I6),0)),0)</f>
        <v>0</v>
      </c>
    </row>
    <row r="7" spans="1:18" s="73" customFormat="1" ht="15" x14ac:dyDescent="0.3">
      <c r="A7" s="313" t="s">
        <v>27</v>
      </c>
      <c r="B7" s="144">
        <f>SUM(B8:B19)</f>
        <v>0</v>
      </c>
      <c r="C7" s="144">
        <f>SUM(C8:C19)</f>
        <v>0</v>
      </c>
      <c r="D7" s="144">
        <f t="shared" ref="D7:D43" si="1">+B7-C7</f>
        <v>0</v>
      </c>
      <c r="E7" s="144">
        <f>SUM(E8:E19)</f>
        <v>0</v>
      </c>
      <c r="F7" s="144">
        <f t="shared" ref="F7:F37" si="2">C7-E7</f>
        <v>0</v>
      </c>
      <c r="G7" s="144">
        <f>SUM(G8:G19)</f>
        <v>0</v>
      </c>
      <c r="H7" s="144">
        <f t="shared" ref="H7:H37" si="3">E7-G7</f>
        <v>0</v>
      </c>
      <c r="I7" s="144">
        <f>SUM(I8:I19)</f>
        <v>0</v>
      </c>
      <c r="J7" s="144">
        <f t="shared" si="0"/>
        <v>0</v>
      </c>
      <c r="K7" s="144">
        <f>SUM(K8:K19)</f>
        <v>0</v>
      </c>
      <c r="L7" s="144">
        <f t="shared" si="0"/>
        <v>0</v>
      </c>
      <c r="M7" s="561" t="s">
        <v>966</v>
      </c>
      <c r="N7" s="218">
        <f t="shared" ref="N7:N45" si="4">IFERROR(IF(AND(ROUND(SUM(B7:B7),0)=0,ROUND(SUM(C7:C7),0)&gt;ROUND(SUM(B7:B7),0)),"INF",(ROUND(SUM(C7:C7),0)-ROUND(SUM(B7:B7),0))/ROUND(SUM(B7:B7),0)),0)</f>
        <v>0</v>
      </c>
      <c r="O7" s="218">
        <f t="shared" ref="O7:O45" si="5">IFERROR(IF(AND(ROUND(SUM(C7:C7),0)=0,ROUND(SUM(E7:E7),0)&gt;ROUND(SUM(C7:C7),0)),"INF",(ROUND(SUM(E7:E7),0)-ROUND(SUM(C7:C7),0))/ROUND(SUM(C7:C7),0)),0)</f>
        <v>0</v>
      </c>
      <c r="P7" s="218">
        <f t="shared" ref="P7:P45" si="6">IFERROR(IF(AND(ROUND(SUM(E7:E7),0)=0,ROUND(SUM(G7:G7),0)&gt;ROUND(SUM(E7:E7),0)),"INF",(ROUND(SUM(G7:G7),0)-ROUND(SUM(E7:E7),0))/ROUND(SUM(E7:E7),0)),0)</f>
        <v>0</v>
      </c>
      <c r="Q7" s="218">
        <f t="shared" ref="Q7:Q43" si="7">IFERROR(IF(AND(ROUND(SUM(G7:G7),0)=0,ROUND(SUM(I7:I7),0)&gt;ROUND(SUM(G7:G7),0)),"INF",(ROUND(SUM(I7:I7),0)-ROUND(SUM(G7:G7),0))/ROUND(SUM(G7:G7),0)),0)</f>
        <v>0</v>
      </c>
      <c r="R7" s="218">
        <f t="shared" ref="R7:R43" si="8">IFERROR(IF(AND(ROUND(SUM(I7:I7),0)=0,ROUND(SUM(K7:K7),0)&gt;ROUND(SUM(I7:I7),0)),"INF",(ROUND(SUM(K7:K7),0)-ROUND(SUM(I7:I7),0))/ROUND(SUM(I7:I7),0)),0)</f>
        <v>0</v>
      </c>
    </row>
    <row r="8" spans="1:18" s="73" customFormat="1" ht="15" x14ac:dyDescent="0.3">
      <c r="A8" s="314" t="s">
        <v>15</v>
      </c>
      <c r="B8" s="143"/>
      <c r="C8" s="143"/>
      <c r="D8" s="144">
        <f t="shared" si="1"/>
        <v>0</v>
      </c>
      <c r="E8" s="143"/>
      <c r="F8" s="144">
        <f t="shared" si="2"/>
        <v>0</v>
      </c>
      <c r="G8" s="143"/>
      <c r="H8" s="144">
        <f t="shared" si="3"/>
        <v>0</v>
      </c>
      <c r="I8" s="143"/>
      <c r="J8" s="144">
        <f t="shared" si="0"/>
        <v>0</v>
      </c>
      <c r="K8" s="143"/>
      <c r="L8" s="144">
        <f t="shared" si="0"/>
        <v>0</v>
      </c>
      <c r="M8" s="561" t="s">
        <v>985</v>
      </c>
      <c r="N8" s="218">
        <f t="shared" si="4"/>
        <v>0</v>
      </c>
      <c r="O8" s="218">
        <f t="shared" si="5"/>
        <v>0</v>
      </c>
      <c r="P8" s="218">
        <f t="shared" si="6"/>
        <v>0</v>
      </c>
      <c r="Q8" s="218">
        <f t="shared" si="7"/>
        <v>0</v>
      </c>
      <c r="R8" s="218">
        <f t="shared" si="8"/>
        <v>0</v>
      </c>
    </row>
    <row r="9" spans="1:18" s="73" customFormat="1" x14ac:dyDescent="0.3">
      <c r="A9" s="314" t="s">
        <v>16</v>
      </c>
      <c r="B9" s="143"/>
      <c r="C9" s="143"/>
      <c r="D9" s="144">
        <f t="shared" si="1"/>
        <v>0</v>
      </c>
      <c r="E9" s="143"/>
      <c r="F9" s="144">
        <f t="shared" si="2"/>
        <v>0</v>
      </c>
      <c r="G9" s="143"/>
      <c r="H9" s="144">
        <f t="shared" si="3"/>
        <v>0</v>
      </c>
      <c r="I9" s="143"/>
      <c r="J9" s="144">
        <f t="shared" si="0"/>
        <v>0</v>
      </c>
      <c r="K9" s="143"/>
      <c r="L9" s="144">
        <f t="shared" si="0"/>
        <v>0</v>
      </c>
      <c r="N9" s="218">
        <f t="shared" si="4"/>
        <v>0</v>
      </c>
      <c r="O9" s="218">
        <f t="shared" si="5"/>
        <v>0</v>
      </c>
      <c r="P9" s="218">
        <f t="shared" si="6"/>
        <v>0</v>
      </c>
      <c r="Q9" s="218">
        <f t="shared" si="7"/>
        <v>0</v>
      </c>
      <c r="R9" s="218">
        <f t="shared" si="8"/>
        <v>0</v>
      </c>
    </row>
    <row r="10" spans="1:18" s="73" customFormat="1" x14ac:dyDescent="0.3">
      <c r="A10" s="314" t="s">
        <v>17</v>
      </c>
      <c r="B10" s="143"/>
      <c r="C10" s="143"/>
      <c r="D10" s="144">
        <f t="shared" si="1"/>
        <v>0</v>
      </c>
      <c r="E10" s="143"/>
      <c r="F10" s="144">
        <f t="shared" si="2"/>
        <v>0</v>
      </c>
      <c r="G10" s="143"/>
      <c r="H10" s="144">
        <f t="shared" si="3"/>
        <v>0</v>
      </c>
      <c r="I10" s="143"/>
      <c r="J10" s="144">
        <f t="shared" si="0"/>
        <v>0</v>
      </c>
      <c r="K10" s="143"/>
      <c r="L10" s="144">
        <f t="shared" si="0"/>
        <v>0</v>
      </c>
      <c r="N10" s="218">
        <f t="shared" si="4"/>
        <v>0</v>
      </c>
      <c r="O10" s="218">
        <f t="shared" si="5"/>
        <v>0</v>
      </c>
      <c r="P10" s="218">
        <f t="shared" si="6"/>
        <v>0</v>
      </c>
      <c r="Q10" s="218">
        <f t="shared" si="7"/>
        <v>0</v>
      </c>
      <c r="R10" s="218">
        <f t="shared" si="8"/>
        <v>0</v>
      </c>
    </row>
    <row r="11" spans="1:18" s="73" customFormat="1" x14ac:dyDescent="0.3">
      <c r="A11" s="314" t="s">
        <v>18</v>
      </c>
      <c r="B11" s="143"/>
      <c r="C11" s="143"/>
      <c r="D11" s="144">
        <f t="shared" si="1"/>
        <v>0</v>
      </c>
      <c r="E11" s="143"/>
      <c r="F11" s="144">
        <f t="shared" si="2"/>
        <v>0</v>
      </c>
      <c r="G11" s="143"/>
      <c r="H11" s="144">
        <f t="shared" si="3"/>
        <v>0</v>
      </c>
      <c r="I11" s="143"/>
      <c r="J11" s="144">
        <f t="shared" si="0"/>
        <v>0</v>
      </c>
      <c r="K11" s="143"/>
      <c r="L11" s="144">
        <f t="shared" si="0"/>
        <v>0</v>
      </c>
      <c r="N11" s="218">
        <f t="shared" si="4"/>
        <v>0</v>
      </c>
      <c r="O11" s="218">
        <f t="shared" si="5"/>
        <v>0</v>
      </c>
      <c r="P11" s="218">
        <f t="shared" si="6"/>
        <v>0</v>
      </c>
      <c r="Q11" s="218">
        <f t="shared" si="7"/>
        <v>0</v>
      </c>
      <c r="R11" s="218">
        <f t="shared" si="8"/>
        <v>0</v>
      </c>
    </row>
    <row r="12" spans="1:18" s="73" customFormat="1" ht="24" customHeight="1" x14ac:dyDescent="0.3">
      <c r="A12" s="314" t="s">
        <v>19</v>
      </c>
      <c r="B12" s="143"/>
      <c r="C12" s="143"/>
      <c r="D12" s="144">
        <f t="shared" si="1"/>
        <v>0</v>
      </c>
      <c r="E12" s="143"/>
      <c r="F12" s="144">
        <f t="shared" si="2"/>
        <v>0</v>
      </c>
      <c r="G12" s="143"/>
      <c r="H12" s="144">
        <f t="shared" si="3"/>
        <v>0</v>
      </c>
      <c r="I12" s="143"/>
      <c r="J12" s="144">
        <f t="shared" si="0"/>
        <v>0</v>
      </c>
      <c r="K12" s="143"/>
      <c r="L12" s="144">
        <f t="shared" si="0"/>
        <v>0</v>
      </c>
      <c r="N12" s="218">
        <f t="shared" si="4"/>
        <v>0</v>
      </c>
      <c r="O12" s="218">
        <f t="shared" si="5"/>
        <v>0</v>
      </c>
      <c r="P12" s="218">
        <f t="shared" si="6"/>
        <v>0</v>
      </c>
      <c r="Q12" s="218">
        <f t="shared" si="7"/>
        <v>0</v>
      </c>
      <c r="R12" s="218">
        <f t="shared" si="8"/>
        <v>0</v>
      </c>
    </row>
    <row r="13" spans="1:18" s="73" customFormat="1" ht="12" customHeight="1" x14ac:dyDescent="0.3">
      <c r="A13" s="314" t="s">
        <v>20</v>
      </c>
      <c r="B13" s="143"/>
      <c r="C13" s="143"/>
      <c r="D13" s="144">
        <f t="shared" si="1"/>
        <v>0</v>
      </c>
      <c r="E13" s="143"/>
      <c r="F13" s="144">
        <f t="shared" si="2"/>
        <v>0</v>
      </c>
      <c r="G13" s="143"/>
      <c r="H13" s="144">
        <f t="shared" si="3"/>
        <v>0</v>
      </c>
      <c r="I13" s="143"/>
      <c r="J13" s="144">
        <f t="shared" si="0"/>
        <v>0</v>
      </c>
      <c r="K13" s="143"/>
      <c r="L13" s="144">
        <f t="shared" si="0"/>
        <v>0</v>
      </c>
      <c r="N13" s="218">
        <f t="shared" si="4"/>
        <v>0</v>
      </c>
      <c r="O13" s="218">
        <f t="shared" si="5"/>
        <v>0</v>
      </c>
      <c r="P13" s="218">
        <f t="shared" si="6"/>
        <v>0</v>
      </c>
      <c r="Q13" s="218">
        <f t="shared" si="7"/>
        <v>0</v>
      </c>
      <c r="R13" s="218">
        <f t="shared" si="8"/>
        <v>0</v>
      </c>
    </row>
    <row r="14" spans="1:18" s="73" customFormat="1" x14ac:dyDescent="0.3">
      <c r="A14" s="315" t="s">
        <v>21</v>
      </c>
      <c r="B14" s="143"/>
      <c r="C14" s="143"/>
      <c r="D14" s="144">
        <f t="shared" si="1"/>
        <v>0</v>
      </c>
      <c r="E14" s="143"/>
      <c r="F14" s="144">
        <f t="shared" si="2"/>
        <v>0</v>
      </c>
      <c r="G14" s="143"/>
      <c r="H14" s="144">
        <f t="shared" si="3"/>
        <v>0</v>
      </c>
      <c r="I14" s="143"/>
      <c r="J14" s="144">
        <f t="shared" si="0"/>
        <v>0</v>
      </c>
      <c r="K14" s="143"/>
      <c r="L14" s="144">
        <f t="shared" si="0"/>
        <v>0</v>
      </c>
      <c r="N14" s="218">
        <f t="shared" si="4"/>
        <v>0</v>
      </c>
      <c r="O14" s="218">
        <f t="shared" si="5"/>
        <v>0</v>
      </c>
      <c r="P14" s="218">
        <f t="shared" si="6"/>
        <v>0</v>
      </c>
      <c r="Q14" s="218">
        <f t="shared" si="7"/>
        <v>0</v>
      </c>
      <c r="R14" s="218">
        <f t="shared" si="8"/>
        <v>0</v>
      </c>
    </row>
    <row r="15" spans="1:18" s="73" customFormat="1" x14ac:dyDescent="0.3">
      <c r="A15" s="316" t="s">
        <v>29</v>
      </c>
      <c r="B15" s="143"/>
      <c r="C15" s="143"/>
      <c r="D15" s="144">
        <f t="shared" si="1"/>
        <v>0</v>
      </c>
      <c r="E15" s="143"/>
      <c r="F15" s="144">
        <f t="shared" si="2"/>
        <v>0</v>
      </c>
      <c r="G15" s="143"/>
      <c r="H15" s="144">
        <f t="shared" si="3"/>
        <v>0</v>
      </c>
      <c r="I15" s="143"/>
      <c r="J15" s="144">
        <f t="shared" si="0"/>
        <v>0</v>
      </c>
      <c r="K15" s="143"/>
      <c r="L15" s="144">
        <f t="shared" si="0"/>
        <v>0</v>
      </c>
      <c r="N15" s="218">
        <f t="shared" si="4"/>
        <v>0</v>
      </c>
      <c r="O15" s="218">
        <f t="shared" si="5"/>
        <v>0</v>
      </c>
      <c r="P15" s="218">
        <f t="shared" si="6"/>
        <v>0</v>
      </c>
      <c r="Q15" s="218">
        <f t="shared" si="7"/>
        <v>0</v>
      </c>
      <c r="R15" s="218">
        <f t="shared" si="8"/>
        <v>0</v>
      </c>
    </row>
    <row r="16" spans="1:18" s="73" customFormat="1" x14ac:dyDescent="0.3">
      <c r="A16" s="316" t="s">
        <v>96</v>
      </c>
      <c r="B16" s="143"/>
      <c r="C16" s="143"/>
      <c r="D16" s="144">
        <f t="shared" si="1"/>
        <v>0</v>
      </c>
      <c r="E16" s="143"/>
      <c r="F16" s="144">
        <f t="shared" si="2"/>
        <v>0</v>
      </c>
      <c r="G16" s="143"/>
      <c r="H16" s="144">
        <f t="shared" si="3"/>
        <v>0</v>
      </c>
      <c r="I16" s="143"/>
      <c r="J16" s="144">
        <f t="shared" si="0"/>
        <v>0</v>
      </c>
      <c r="K16" s="143"/>
      <c r="L16" s="144">
        <f t="shared" si="0"/>
        <v>0</v>
      </c>
      <c r="N16" s="218">
        <f t="shared" si="4"/>
        <v>0</v>
      </c>
      <c r="O16" s="218">
        <f t="shared" si="5"/>
        <v>0</v>
      </c>
      <c r="P16" s="218">
        <f t="shared" si="6"/>
        <v>0</v>
      </c>
      <c r="Q16" s="218">
        <f t="shared" si="7"/>
        <v>0</v>
      </c>
      <c r="R16" s="218">
        <f t="shared" si="8"/>
        <v>0</v>
      </c>
    </row>
    <row r="17" spans="1:18" s="73" customFormat="1" x14ac:dyDescent="0.3">
      <c r="A17" s="316" t="s">
        <v>97</v>
      </c>
      <c r="B17" s="143"/>
      <c r="C17" s="143"/>
      <c r="D17" s="144">
        <f t="shared" si="1"/>
        <v>0</v>
      </c>
      <c r="E17" s="143"/>
      <c r="F17" s="144">
        <f t="shared" si="2"/>
        <v>0</v>
      </c>
      <c r="G17" s="143"/>
      <c r="H17" s="144">
        <f t="shared" si="3"/>
        <v>0</v>
      </c>
      <c r="I17" s="143"/>
      <c r="J17" s="144">
        <f t="shared" si="0"/>
        <v>0</v>
      </c>
      <c r="K17" s="143"/>
      <c r="L17" s="144">
        <f t="shared" si="0"/>
        <v>0</v>
      </c>
      <c r="N17" s="218">
        <f t="shared" si="4"/>
        <v>0</v>
      </c>
      <c r="O17" s="218">
        <f t="shared" si="5"/>
        <v>0</v>
      </c>
      <c r="P17" s="218">
        <f t="shared" si="6"/>
        <v>0</v>
      </c>
      <c r="Q17" s="218">
        <f t="shared" si="7"/>
        <v>0</v>
      </c>
      <c r="R17" s="218">
        <f t="shared" si="8"/>
        <v>0</v>
      </c>
    </row>
    <row r="18" spans="1:18" s="73" customFormat="1" x14ac:dyDescent="0.3">
      <c r="A18" s="316" t="s">
        <v>98</v>
      </c>
      <c r="B18" s="143"/>
      <c r="C18" s="143"/>
      <c r="D18" s="144">
        <f t="shared" si="1"/>
        <v>0</v>
      </c>
      <c r="E18" s="143"/>
      <c r="F18" s="144">
        <f t="shared" si="2"/>
        <v>0</v>
      </c>
      <c r="G18" s="143"/>
      <c r="H18" s="144">
        <f t="shared" si="3"/>
        <v>0</v>
      </c>
      <c r="I18" s="143"/>
      <c r="J18" s="144">
        <f t="shared" si="0"/>
        <v>0</v>
      </c>
      <c r="K18" s="143"/>
      <c r="L18" s="144">
        <f t="shared" si="0"/>
        <v>0</v>
      </c>
      <c r="N18" s="218">
        <f t="shared" si="4"/>
        <v>0</v>
      </c>
      <c r="O18" s="218">
        <f t="shared" si="5"/>
        <v>0</v>
      </c>
      <c r="P18" s="218">
        <f t="shared" si="6"/>
        <v>0</v>
      </c>
      <c r="Q18" s="218">
        <f t="shared" si="7"/>
        <v>0</v>
      </c>
      <c r="R18" s="218">
        <f t="shared" si="8"/>
        <v>0</v>
      </c>
    </row>
    <row r="19" spans="1:18" s="73" customFormat="1" x14ac:dyDescent="0.3">
      <c r="A19" s="316" t="s">
        <v>99</v>
      </c>
      <c r="B19" s="143"/>
      <c r="C19" s="143"/>
      <c r="D19" s="144">
        <f t="shared" si="1"/>
        <v>0</v>
      </c>
      <c r="E19" s="143"/>
      <c r="F19" s="144">
        <f t="shared" si="2"/>
        <v>0</v>
      </c>
      <c r="G19" s="143"/>
      <c r="H19" s="144">
        <f t="shared" si="3"/>
        <v>0</v>
      </c>
      <c r="I19" s="143"/>
      <c r="J19" s="144">
        <f t="shared" si="0"/>
        <v>0</v>
      </c>
      <c r="K19" s="143"/>
      <c r="L19" s="144">
        <f t="shared" si="0"/>
        <v>0</v>
      </c>
      <c r="N19" s="218">
        <f t="shared" si="4"/>
        <v>0</v>
      </c>
      <c r="O19" s="218">
        <f t="shared" si="5"/>
        <v>0</v>
      </c>
      <c r="P19" s="218">
        <f t="shared" si="6"/>
        <v>0</v>
      </c>
      <c r="Q19" s="218">
        <f t="shared" si="7"/>
        <v>0</v>
      </c>
      <c r="R19" s="218">
        <f t="shared" si="8"/>
        <v>0</v>
      </c>
    </row>
    <row r="20" spans="1:18" s="73" customFormat="1" ht="15" x14ac:dyDescent="0.3">
      <c r="A20" s="312" t="s">
        <v>30</v>
      </c>
      <c r="B20" s="144">
        <f>SUM(B21:B27)</f>
        <v>0</v>
      </c>
      <c r="C20" s="144">
        <f>SUM(C21:C27)</f>
        <v>0</v>
      </c>
      <c r="D20" s="144">
        <f t="shared" si="1"/>
        <v>0</v>
      </c>
      <c r="E20" s="144">
        <f>SUM(E21:E27)</f>
        <v>0</v>
      </c>
      <c r="F20" s="144">
        <f t="shared" si="2"/>
        <v>0</v>
      </c>
      <c r="G20" s="144">
        <f>SUM(G21:G27)</f>
        <v>0</v>
      </c>
      <c r="H20" s="144">
        <f t="shared" si="3"/>
        <v>0</v>
      </c>
      <c r="I20" s="144">
        <f>SUM(I21:I27)</f>
        <v>0</v>
      </c>
      <c r="J20" s="144">
        <f t="shared" si="0"/>
        <v>0</v>
      </c>
      <c r="K20" s="144">
        <f>SUM(K21:K27)</f>
        <v>0</v>
      </c>
      <c r="L20" s="144">
        <f t="shared" si="0"/>
        <v>0</v>
      </c>
      <c r="M20" s="561" t="s">
        <v>986</v>
      </c>
      <c r="N20" s="218">
        <f t="shared" si="4"/>
        <v>0</v>
      </c>
      <c r="O20" s="218">
        <f t="shared" si="5"/>
        <v>0</v>
      </c>
      <c r="P20" s="218">
        <f t="shared" si="6"/>
        <v>0</v>
      </c>
      <c r="Q20" s="218">
        <f t="shared" si="7"/>
        <v>0</v>
      </c>
      <c r="R20" s="218">
        <f t="shared" si="8"/>
        <v>0</v>
      </c>
    </row>
    <row r="21" spans="1:18" s="73" customFormat="1" x14ac:dyDescent="0.3">
      <c r="A21" s="314" t="s">
        <v>439</v>
      </c>
      <c r="B21" s="143"/>
      <c r="C21" s="143"/>
      <c r="D21" s="144">
        <f t="shared" si="1"/>
        <v>0</v>
      </c>
      <c r="E21" s="143"/>
      <c r="F21" s="144">
        <f t="shared" si="2"/>
        <v>0</v>
      </c>
      <c r="G21" s="143"/>
      <c r="H21" s="144">
        <f t="shared" si="3"/>
        <v>0</v>
      </c>
      <c r="I21" s="143"/>
      <c r="J21" s="144">
        <f t="shared" si="0"/>
        <v>0</v>
      </c>
      <c r="K21" s="143"/>
      <c r="L21" s="144">
        <f t="shared" si="0"/>
        <v>0</v>
      </c>
      <c r="N21" s="218">
        <f t="shared" si="4"/>
        <v>0</v>
      </c>
      <c r="O21" s="218">
        <f t="shared" si="5"/>
        <v>0</v>
      </c>
      <c r="P21" s="218">
        <f t="shared" si="6"/>
        <v>0</v>
      </c>
      <c r="Q21" s="218">
        <f t="shared" si="7"/>
        <v>0</v>
      </c>
      <c r="R21" s="218">
        <f t="shared" si="8"/>
        <v>0</v>
      </c>
    </row>
    <row r="22" spans="1:18" s="73" customFormat="1" x14ac:dyDescent="0.3">
      <c r="A22" s="314" t="s">
        <v>440</v>
      </c>
      <c r="B22" s="143"/>
      <c r="C22" s="143"/>
      <c r="D22" s="144">
        <f t="shared" si="1"/>
        <v>0</v>
      </c>
      <c r="E22" s="143"/>
      <c r="F22" s="144">
        <f t="shared" si="2"/>
        <v>0</v>
      </c>
      <c r="G22" s="143"/>
      <c r="H22" s="144">
        <f t="shared" si="3"/>
        <v>0</v>
      </c>
      <c r="I22" s="143"/>
      <c r="J22" s="144">
        <f t="shared" si="0"/>
        <v>0</v>
      </c>
      <c r="K22" s="143"/>
      <c r="L22" s="144">
        <f t="shared" si="0"/>
        <v>0</v>
      </c>
      <c r="N22" s="218">
        <f t="shared" si="4"/>
        <v>0</v>
      </c>
      <c r="O22" s="218">
        <f t="shared" si="5"/>
        <v>0</v>
      </c>
      <c r="P22" s="218">
        <f t="shared" si="6"/>
        <v>0</v>
      </c>
      <c r="Q22" s="218">
        <f t="shared" si="7"/>
        <v>0</v>
      </c>
      <c r="R22" s="218">
        <f t="shared" si="8"/>
        <v>0</v>
      </c>
    </row>
    <row r="23" spans="1:18" s="73" customFormat="1" x14ac:dyDescent="0.3">
      <c r="A23" s="314" t="s">
        <v>441</v>
      </c>
      <c r="B23" s="143"/>
      <c r="C23" s="143"/>
      <c r="D23" s="144">
        <f t="shared" si="1"/>
        <v>0</v>
      </c>
      <c r="E23" s="143"/>
      <c r="F23" s="144">
        <f t="shared" si="2"/>
        <v>0</v>
      </c>
      <c r="G23" s="143"/>
      <c r="H23" s="144">
        <f t="shared" si="3"/>
        <v>0</v>
      </c>
      <c r="I23" s="143"/>
      <c r="J23" s="144">
        <f t="shared" si="0"/>
        <v>0</v>
      </c>
      <c r="K23" s="143"/>
      <c r="L23" s="144">
        <f t="shared" si="0"/>
        <v>0</v>
      </c>
      <c r="N23" s="218">
        <f t="shared" si="4"/>
        <v>0</v>
      </c>
      <c r="O23" s="218">
        <f t="shared" si="5"/>
        <v>0</v>
      </c>
      <c r="P23" s="218">
        <f t="shared" si="6"/>
        <v>0</v>
      </c>
      <c r="Q23" s="218">
        <f t="shared" si="7"/>
        <v>0</v>
      </c>
      <c r="R23" s="218">
        <f t="shared" si="8"/>
        <v>0</v>
      </c>
    </row>
    <row r="24" spans="1:18" s="73" customFormat="1" x14ac:dyDescent="0.3">
      <c r="A24" s="314" t="s">
        <v>442</v>
      </c>
      <c r="B24" s="143"/>
      <c r="C24" s="143"/>
      <c r="D24" s="144">
        <f t="shared" si="1"/>
        <v>0</v>
      </c>
      <c r="E24" s="143"/>
      <c r="F24" s="144">
        <f t="shared" si="2"/>
        <v>0</v>
      </c>
      <c r="G24" s="143"/>
      <c r="H24" s="144">
        <f t="shared" si="3"/>
        <v>0</v>
      </c>
      <c r="I24" s="143"/>
      <c r="J24" s="144">
        <f t="shared" si="0"/>
        <v>0</v>
      </c>
      <c r="K24" s="143"/>
      <c r="L24" s="144">
        <f t="shared" si="0"/>
        <v>0</v>
      </c>
      <c r="N24" s="218">
        <f t="shared" si="4"/>
        <v>0</v>
      </c>
      <c r="O24" s="218">
        <f t="shared" si="5"/>
        <v>0</v>
      </c>
      <c r="P24" s="218">
        <f t="shared" si="6"/>
        <v>0</v>
      </c>
      <c r="Q24" s="218">
        <f t="shared" si="7"/>
        <v>0</v>
      </c>
      <c r="R24" s="218">
        <f t="shared" si="8"/>
        <v>0</v>
      </c>
    </row>
    <row r="25" spans="1:18" s="73" customFormat="1" x14ac:dyDescent="0.3">
      <c r="A25" s="314" t="s">
        <v>691</v>
      </c>
      <c r="B25" s="143"/>
      <c r="C25" s="143"/>
      <c r="D25" s="144">
        <f t="shared" si="1"/>
        <v>0</v>
      </c>
      <c r="E25" s="143"/>
      <c r="F25" s="144">
        <f t="shared" ref="F25" si="9">C25-E25</f>
        <v>0</v>
      </c>
      <c r="G25" s="143"/>
      <c r="H25" s="144">
        <f t="shared" ref="H25" si="10">E25-G25</f>
        <v>0</v>
      </c>
      <c r="I25" s="143"/>
      <c r="J25" s="144">
        <f t="shared" ref="J25" si="11">G25-I25</f>
        <v>0</v>
      </c>
      <c r="K25" s="143"/>
      <c r="L25" s="144">
        <f t="shared" ref="L25" si="12">I25-K25</f>
        <v>0</v>
      </c>
      <c r="N25" s="218">
        <f t="shared" si="4"/>
        <v>0</v>
      </c>
      <c r="O25" s="218">
        <f t="shared" si="5"/>
        <v>0</v>
      </c>
      <c r="P25" s="218">
        <f t="shared" si="6"/>
        <v>0</v>
      </c>
      <c r="Q25" s="218">
        <f t="shared" si="7"/>
        <v>0</v>
      </c>
      <c r="R25" s="218">
        <f t="shared" si="8"/>
        <v>0</v>
      </c>
    </row>
    <row r="26" spans="1:18" s="73" customFormat="1" x14ac:dyDescent="0.3">
      <c r="A26" s="314" t="s">
        <v>692</v>
      </c>
      <c r="B26" s="143"/>
      <c r="C26" s="143"/>
      <c r="D26" s="144">
        <f t="shared" si="1"/>
        <v>0</v>
      </c>
      <c r="E26" s="143"/>
      <c r="F26" s="144">
        <f t="shared" si="2"/>
        <v>0</v>
      </c>
      <c r="G26" s="143"/>
      <c r="H26" s="144">
        <f t="shared" si="3"/>
        <v>0</v>
      </c>
      <c r="I26" s="143"/>
      <c r="J26" s="144">
        <f t="shared" si="0"/>
        <v>0</v>
      </c>
      <c r="K26" s="143"/>
      <c r="L26" s="144">
        <f t="shared" si="0"/>
        <v>0</v>
      </c>
      <c r="N26" s="218">
        <f t="shared" si="4"/>
        <v>0</v>
      </c>
      <c r="O26" s="218">
        <f t="shared" si="5"/>
        <v>0</v>
      </c>
      <c r="P26" s="218">
        <f t="shared" si="6"/>
        <v>0</v>
      </c>
      <c r="Q26" s="218">
        <f t="shared" si="7"/>
        <v>0</v>
      </c>
      <c r="R26" s="218">
        <f t="shared" si="8"/>
        <v>0</v>
      </c>
    </row>
    <row r="27" spans="1:18" s="73" customFormat="1" ht="12" customHeight="1" x14ac:dyDescent="0.3">
      <c r="A27" s="314" t="s">
        <v>443</v>
      </c>
      <c r="B27" s="143"/>
      <c r="C27" s="143"/>
      <c r="D27" s="144">
        <f t="shared" si="1"/>
        <v>0</v>
      </c>
      <c r="E27" s="143"/>
      <c r="F27" s="144">
        <f t="shared" si="2"/>
        <v>0</v>
      </c>
      <c r="G27" s="143"/>
      <c r="H27" s="144">
        <f t="shared" si="3"/>
        <v>0</v>
      </c>
      <c r="I27" s="143"/>
      <c r="J27" s="144">
        <f t="shared" si="0"/>
        <v>0</v>
      </c>
      <c r="K27" s="143"/>
      <c r="L27" s="144">
        <f t="shared" si="0"/>
        <v>0</v>
      </c>
      <c r="N27" s="218">
        <f t="shared" si="4"/>
        <v>0</v>
      </c>
      <c r="O27" s="218">
        <f t="shared" si="5"/>
        <v>0</v>
      </c>
      <c r="P27" s="218">
        <f t="shared" si="6"/>
        <v>0</v>
      </c>
      <c r="Q27" s="218">
        <f t="shared" si="7"/>
        <v>0</v>
      </c>
      <c r="R27" s="218">
        <f t="shared" si="8"/>
        <v>0</v>
      </c>
    </row>
    <row r="28" spans="1:18" s="73" customFormat="1" ht="15" x14ac:dyDescent="0.3">
      <c r="A28" s="313" t="s">
        <v>31</v>
      </c>
      <c r="B28" s="143"/>
      <c r="C28" s="143"/>
      <c r="D28" s="144">
        <f t="shared" si="1"/>
        <v>0</v>
      </c>
      <c r="E28" s="143"/>
      <c r="F28" s="144">
        <f>C28-E28</f>
        <v>0</v>
      </c>
      <c r="G28" s="143"/>
      <c r="H28" s="144">
        <f>E28-G28</f>
        <v>0</v>
      </c>
      <c r="I28" s="143"/>
      <c r="J28" s="144">
        <f>G28-I28</f>
        <v>0</v>
      </c>
      <c r="K28" s="143"/>
      <c r="L28" s="144">
        <f>I28-K28</f>
        <v>0</v>
      </c>
      <c r="M28" s="561" t="s">
        <v>987</v>
      </c>
      <c r="N28" s="218">
        <f t="shared" si="4"/>
        <v>0</v>
      </c>
      <c r="O28" s="218">
        <f t="shared" si="5"/>
        <v>0</v>
      </c>
      <c r="P28" s="218">
        <f t="shared" si="6"/>
        <v>0</v>
      </c>
      <c r="Q28" s="218">
        <f t="shared" si="7"/>
        <v>0</v>
      </c>
      <c r="R28" s="218">
        <f t="shared" si="8"/>
        <v>0</v>
      </c>
    </row>
    <row r="29" spans="1:18" s="73" customFormat="1" ht="15" x14ac:dyDescent="0.3">
      <c r="A29" s="313" t="s">
        <v>32</v>
      </c>
      <c r="B29" s="144">
        <f>SUM(B30:B31)</f>
        <v>0</v>
      </c>
      <c r="C29" s="144">
        <f>SUM(C30:C31)</f>
        <v>0</v>
      </c>
      <c r="D29" s="144">
        <f t="shared" si="1"/>
        <v>0</v>
      </c>
      <c r="E29" s="144">
        <f>SUM(E30:E31)</f>
        <v>0</v>
      </c>
      <c r="F29" s="144">
        <f t="shared" si="2"/>
        <v>0</v>
      </c>
      <c r="G29" s="144">
        <f>SUM(G30:G31)</f>
        <v>0</v>
      </c>
      <c r="H29" s="144">
        <f t="shared" si="3"/>
        <v>0</v>
      </c>
      <c r="I29" s="144">
        <f>SUM(I30:I31)</f>
        <v>0</v>
      </c>
      <c r="J29" s="144">
        <f t="shared" si="0"/>
        <v>0</v>
      </c>
      <c r="K29" s="144">
        <f>SUM(K30:K31)</f>
        <v>0</v>
      </c>
      <c r="L29" s="144">
        <f t="shared" si="0"/>
        <v>0</v>
      </c>
      <c r="M29" s="561" t="s">
        <v>988</v>
      </c>
      <c r="N29" s="218">
        <f t="shared" si="4"/>
        <v>0</v>
      </c>
      <c r="O29" s="218">
        <f t="shared" si="5"/>
        <v>0</v>
      </c>
      <c r="P29" s="218">
        <f t="shared" si="6"/>
        <v>0</v>
      </c>
      <c r="Q29" s="218">
        <f t="shared" si="7"/>
        <v>0</v>
      </c>
      <c r="R29" s="218">
        <f t="shared" si="8"/>
        <v>0</v>
      </c>
    </row>
    <row r="30" spans="1:18" s="73" customFormat="1" x14ac:dyDescent="0.3">
      <c r="A30" s="314" t="s">
        <v>22</v>
      </c>
      <c r="B30" s="143"/>
      <c r="C30" s="143"/>
      <c r="D30" s="144">
        <f t="shared" si="1"/>
        <v>0</v>
      </c>
      <c r="E30" s="143"/>
      <c r="F30" s="144">
        <f t="shared" si="2"/>
        <v>0</v>
      </c>
      <c r="G30" s="143"/>
      <c r="H30" s="144">
        <f t="shared" si="3"/>
        <v>0</v>
      </c>
      <c r="I30" s="143"/>
      <c r="J30" s="144">
        <f t="shared" si="0"/>
        <v>0</v>
      </c>
      <c r="K30" s="143"/>
      <c r="L30" s="144">
        <f t="shared" si="0"/>
        <v>0</v>
      </c>
      <c r="N30" s="218">
        <f t="shared" si="4"/>
        <v>0</v>
      </c>
      <c r="O30" s="218">
        <f t="shared" si="5"/>
        <v>0</v>
      </c>
      <c r="P30" s="218">
        <f t="shared" si="6"/>
        <v>0</v>
      </c>
      <c r="Q30" s="218">
        <f t="shared" si="7"/>
        <v>0</v>
      </c>
      <c r="R30" s="218">
        <f t="shared" si="8"/>
        <v>0</v>
      </c>
    </row>
    <row r="31" spans="1:18" s="73" customFormat="1" x14ac:dyDescent="0.3">
      <c r="A31" s="314" t="s">
        <v>23</v>
      </c>
      <c r="B31" s="143"/>
      <c r="C31" s="143"/>
      <c r="D31" s="144">
        <f t="shared" si="1"/>
        <v>0</v>
      </c>
      <c r="E31" s="143"/>
      <c r="F31" s="144">
        <f t="shared" si="2"/>
        <v>0</v>
      </c>
      <c r="G31" s="143"/>
      <c r="H31" s="144">
        <f t="shared" si="3"/>
        <v>0</v>
      </c>
      <c r="I31" s="143"/>
      <c r="J31" s="144">
        <f t="shared" si="0"/>
        <v>0</v>
      </c>
      <c r="K31" s="143"/>
      <c r="L31" s="144">
        <f t="shared" si="0"/>
        <v>0</v>
      </c>
      <c r="N31" s="218">
        <f t="shared" si="4"/>
        <v>0</v>
      </c>
      <c r="O31" s="218">
        <f t="shared" si="5"/>
        <v>0</v>
      </c>
      <c r="P31" s="218">
        <f t="shared" si="6"/>
        <v>0</v>
      </c>
      <c r="Q31" s="218">
        <f t="shared" si="7"/>
        <v>0</v>
      </c>
      <c r="R31" s="218">
        <f t="shared" si="8"/>
        <v>0</v>
      </c>
    </row>
    <row r="32" spans="1:18" s="73" customFormat="1" ht="15" x14ac:dyDescent="0.3">
      <c r="A32" s="317" t="s">
        <v>24</v>
      </c>
      <c r="B32" s="143"/>
      <c r="C32" s="143"/>
      <c r="D32" s="144">
        <f t="shared" si="1"/>
        <v>0</v>
      </c>
      <c r="E32" s="143"/>
      <c r="F32" s="144">
        <f>C32-E32</f>
        <v>0</v>
      </c>
      <c r="G32" s="143"/>
      <c r="H32" s="144">
        <f>E32-G32</f>
        <v>0</v>
      </c>
      <c r="I32" s="143"/>
      <c r="J32" s="144">
        <f>G32-I32</f>
        <v>0</v>
      </c>
      <c r="K32" s="143"/>
      <c r="L32" s="144">
        <f>I32-K32</f>
        <v>0</v>
      </c>
      <c r="M32" s="561" t="s">
        <v>991</v>
      </c>
      <c r="N32" s="218">
        <f t="shared" si="4"/>
        <v>0</v>
      </c>
      <c r="O32" s="218">
        <f t="shared" si="5"/>
        <v>0</v>
      </c>
      <c r="P32" s="218">
        <f t="shared" si="6"/>
        <v>0</v>
      </c>
      <c r="Q32" s="218">
        <f t="shared" si="7"/>
        <v>0</v>
      </c>
      <c r="R32" s="218">
        <f t="shared" si="8"/>
        <v>0</v>
      </c>
    </row>
    <row r="33" spans="1:18" s="73" customFormat="1" x14ac:dyDescent="0.3">
      <c r="A33" s="61" t="s">
        <v>284</v>
      </c>
      <c r="B33" s="143"/>
      <c r="C33" s="143"/>
      <c r="D33" s="144">
        <f t="shared" si="1"/>
        <v>0</v>
      </c>
      <c r="E33" s="143"/>
      <c r="F33" s="144">
        <f t="shared" si="2"/>
        <v>0</v>
      </c>
      <c r="G33" s="143"/>
      <c r="H33" s="144">
        <f t="shared" si="3"/>
        <v>0</v>
      </c>
      <c r="I33" s="143"/>
      <c r="J33" s="144">
        <f t="shared" si="0"/>
        <v>0</v>
      </c>
      <c r="K33" s="143"/>
      <c r="L33" s="144">
        <f t="shared" si="0"/>
        <v>0</v>
      </c>
      <c r="N33" s="218">
        <f t="shared" si="4"/>
        <v>0</v>
      </c>
      <c r="O33" s="218">
        <f t="shared" si="5"/>
        <v>0</v>
      </c>
      <c r="P33" s="218">
        <f t="shared" si="6"/>
        <v>0</v>
      </c>
      <c r="Q33" s="218">
        <f t="shared" si="7"/>
        <v>0</v>
      </c>
      <c r="R33" s="218">
        <f t="shared" si="8"/>
        <v>0</v>
      </c>
    </row>
    <row r="34" spans="1:18" s="73" customFormat="1" x14ac:dyDescent="0.3">
      <c r="A34" s="61" t="s">
        <v>444</v>
      </c>
      <c r="B34" s="143"/>
      <c r="C34" s="143"/>
      <c r="D34" s="144">
        <f t="shared" si="1"/>
        <v>0</v>
      </c>
      <c r="E34" s="143"/>
      <c r="F34" s="144">
        <f t="shared" si="2"/>
        <v>0</v>
      </c>
      <c r="G34" s="143"/>
      <c r="H34" s="144">
        <f t="shared" si="3"/>
        <v>0</v>
      </c>
      <c r="I34" s="143"/>
      <c r="J34" s="144">
        <f t="shared" si="0"/>
        <v>0</v>
      </c>
      <c r="K34" s="143"/>
      <c r="L34" s="144">
        <f t="shared" si="0"/>
        <v>0</v>
      </c>
      <c r="N34" s="218">
        <f t="shared" si="4"/>
        <v>0</v>
      </c>
      <c r="O34" s="218">
        <f t="shared" si="5"/>
        <v>0</v>
      </c>
      <c r="P34" s="218">
        <f t="shared" si="6"/>
        <v>0</v>
      </c>
      <c r="Q34" s="218">
        <f t="shared" si="7"/>
        <v>0</v>
      </c>
      <c r="R34" s="218">
        <f t="shared" si="8"/>
        <v>0</v>
      </c>
    </row>
    <row r="35" spans="1:18" s="73" customFormat="1" x14ac:dyDescent="0.3">
      <c r="A35" s="61" t="s">
        <v>709</v>
      </c>
      <c r="B35" s="143"/>
      <c r="C35" s="143"/>
      <c r="D35" s="144">
        <f t="shared" si="1"/>
        <v>0</v>
      </c>
      <c r="E35" s="143"/>
      <c r="F35" s="144">
        <f t="shared" si="2"/>
        <v>0</v>
      </c>
      <c r="G35" s="143"/>
      <c r="H35" s="144">
        <f t="shared" si="3"/>
        <v>0</v>
      </c>
      <c r="I35" s="143"/>
      <c r="J35" s="144">
        <f t="shared" si="0"/>
        <v>0</v>
      </c>
      <c r="K35" s="143"/>
      <c r="L35" s="144">
        <f t="shared" si="0"/>
        <v>0</v>
      </c>
      <c r="N35" s="218">
        <f t="shared" si="4"/>
        <v>0</v>
      </c>
      <c r="O35" s="218">
        <f t="shared" si="5"/>
        <v>0</v>
      </c>
      <c r="P35" s="218">
        <f t="shared" si="6"/>
        <v>0</v>
      </c>
      <c r="Q35" s="218">
        <f t="shared" si="7"/>
        <v>0</v>
      </c>
      <c r="R35" s="218">
        <f t="shared" si="8"/>
        <v>0</v>
      </c>
    </row>
    <row r="36" spans="1:18" s="73" customFormat="1" x14ac:dyDescent="0.3">
      <c r="A36" s="60" t="s">
        <v>606</v>
      </c>
      <c r="B36" s="144">
        <f>SUM(B6:B7,B20,B28:B29,B32:B35)</f>
        <v>0</v>
      </c>
      <c r="C36" s="144">
        <f>SUM(C6:C7,C20,C28:C29,C32:C35)</f>
        <v>0</v>
      </c>
      <c r="D36" s="144">
        <f t="shared" si="1"/>
        <v>0</v>
      </c>
      <c r="E36" s="144">
        <f>SUM(E6:E7,E20,E28:E29,E32:E35)</f>
        <v>0</v>
      </c>
      <c r="F36" s="144">
        <f t="shared" si="2"/>
        <v>0</v>
      </c>
      <c r="G36" s="144">
        <f>SUM(G6:G7,G20,G28:G29,G32:G35)</f>
        <v>0</v>
      </c>
      <c r="H36" s="144">
        <f t="shared" si="3"/>
        <v>0</v>
      </c>
      <c r="I36" s="144">
        <f>SUM(I6:I7,I20,I28:I29,I32:I35)</f>
        <v>0</v>
      </c>
      <c r="J36" s="144">
        <f t="shared" si="0"/>
        <v>0</v>
      </c>
      <c r="K36" s="144">
        <f>SUM(K6:K7,K20,K28:K29,K32:K35)</f>
        <v>0</v>
      </c>
      <c r="L36" s="144">
        <f t="shared" si="0"/>
        <v>0</v>
      </c>
      <c r="N36" s="218">
        <f t="shared" si="4"/>
        <v>0</v>
      </c>
      <c r="O36" s="218">
        <f t="shared" si="5"/>
        <v>0</v>
      </c>
      <c r="P36" s="218">
        <f t="shared" si="6"/>
        <v>0</v>
      </c>
      <c r="Q36" s="218">
        <f t="shared" si="7"/>
        <v>0</v>
      </c>
      <c r="R36" s="218">
        <f t="shared" si="8"/>
        <v>0</v>
      </c>
    </row>
    <row r="37" spans="1:18" s="73" customFormat="1" x14ac:dyDescent="0.3">
      <c r="A37" s="61" t="s">
        <v>436</v>
      </c>
      <c r="B37" s="143"/>
      <c r="C37" s="143"/>
      <c r="D37" s="144">
        <f t="shared" si="1"/>
        <v>0</v>
      </c>
      <c r="E37" s="143"/>
      <c r="F37" s="144">
        <f t="shared" si="2"/>
        <v>0</v>
      </c>
      <c r="G37" s="143"/>
      <c r="H37" s="144">
        <f t="shared" si="3"/>
        <v>0</v>
      </c>
      <c r="I37" s="143"/>
      <c r="J37" s="144">
        <f t="shared" si="0"/>
        <v>0</v>
      </c>
      <c r="K37" s="143"/>
      <c r="L37" s="144">
        <f t="shared" si="0"/>
        <v>0</v>
      </c>
      <c r="N37" s="218">
        <f t="shared" si="4"/>
        <v>0</v>
      </c>
      <c r="O37" s="218">
        <f t="shared" si="5"/>
        <v>0</v>
      </c>
      <c r="P37" s="218">
        <f t="shared" si="6"/>
        <v>0</v>
      </c>
      <c r="Q37" s="218">
        <f t="shared" si="7"/>
        <v>0</v>
      </c>
      <c r="R37" s="218">
        <f t="shared" si="8"/>
        <v>0</v>
      </c>
    </row>
    <row r="38" spans="1:18" s="73" customFormat="1" ht="27" x14ac:dyDescent="0.3">
      <c r="A38" s="61" t="s">
        <v>437</v>
      </c>
      <c r="B38" s="143"/>
      <c r="C38" s="143"/>
      <c r="D38" s="144">
        <f t="shared" si="1"/>
        <v>0</v>
      </c>
      <c r="E38" s="143"/>
      <c r="F38" s="144">
        <f t="shared" ref="F38:F43" si="13">C38-E38</f>
        <v>0</v>
      </c>
      <c r="G38" s="143"/>
      <c r="H38" s="144">
        <f t="shared" ref="H38:H43" si="14">E38-G38</f>
        <v>0</v>
      </c>
      <c r="I38" s="143"/>
      <c r="J38" s="144">
        <f t="shared" ref="J38:J43" si="15">G38-I38</f>
        <v>0</v>
      </c>
      <c r="K38" s="143"/>
      <c r="L38" s="144">
        <f t="shared" ref="L38:L43" si="16">I38-K38</f>
        <v>0</v>
      </c>
      <c r="N38" s="218">
        <f t="shared" si="4"/>
        <v>0</v>
      </c>
      <c r="O38" s="218">
        <f t="shared" si="5"/>
        <v>0</v>
      </c>
      <c r="P38" s="218">
        <f t="shared" si="6"/>
        <v>0</v>
      </c>
      <c r="Q38" s="218">
        <f t="shared" si="7"/>
        <v>0</v>
      </c>
      <c r="R38" s="218">
        <f t="shared" si="8"/>
        <v>0</v>
      </c>
    </row>
    <row r="39" spans="1:18" s="73" customFormat="1" ht="27" x14ac:dyDescent="0.3">
      <c r="A39" s="61" t="s">
        <v>710</v>
      </c>
      <c r="B39" s="143"/>
      <c r="C39" s="143"/>
      <c r="D39" s="144">
        <f t="shared" si="1"/>
        <v>0</v>
      </c>
      <c r="E39" s="143"/>
      <c r="F39" s="144">
        <f t="shared" si="13"/>
        <v>0</v>
      </c>
      <c r="G39" s="143"/>
      <c r="H39" s="144">
        <f t="shared" si="14"/>
        <v>0</v>
      </c>
      <c r="I39" s="143"/>
      <c r="J39" s="144">
        <f t="shared" si="15"/>
        <v>0</v>
      </c>
      <c r="K39" s="143"/>
      <c r="L39" s="144">
        <f t="shared" si="16"/>
        <v>0</v>
      </c>
      <c r="N39" s="218">
        <f t="shared" si="4"/>
        <v>0</v>
      </c>
      <c r="O39" s="218">
        <f t="shared" si="5"/>
        <v>0</v>
      </c>
      <c r="P39" s="218">
        <f t="shared" si="6"/>
        <v>0</v>
      </c>
      <c r="Q39" s="218">
        <f t="shared" si="7"/>
        <v>0</v>
      </c>
      <c r="R39" s="218">
        <f t="shared" si="8"/>
        <v>0</v>
      </c>
    </row>
    <row r="40" spans="1:18" s="73" customFormat="1" ht="27" x14ac:dyDescent="0.3">
      <c r="A40" s="313" t="s">
        <v>25</v>
      </c>
      <c r="B40" s="143"/>
      <c r="C40" s="143"/>
      <c r="D40" s="144">
        <f t="shared" si="1"/>
        <v>0</v>
      </c>
      <c r="E40" s="143"/>
      <c r="F40" s="144">
        <f t="shared" si="13"/>
        <v>0</v>
      </c>
      <c r="G40" s="143"/>
      <c r="H40" s="144">
        <f t="shared" si="14"/>
        <v>0</v>
      </c>
      <c r="I40" s="143"/>
      <c r="J40" s="144">
        <f t="shared" si="15"/>
        <v>0</v>
      </c>
      <c r="K40" s="143"/>
      <c r="L40" s="144">
        <f t="shared" si="16"/>
        <v>0</v>
      </c>
      <c r="N40" s="218">
        <f t="shared" si="4"/>
        <v>0</v>
      </c>
      <c r="O40" s="218">
        <f t="shared" si="5"/>
        <v>0</v>
      </c>
      <c r="P40" s="218">
        <f t="shared" si="6"/>
        <v>0</v>
      </c>
      <c r="Q40" s="218">
        <f t="shared" si="7"/>
        <v>0</v>
      </c>
      <c r="R40" s="218">
        <f t="shared" si="8"/>
        <v>0</v>
      </c>
    </row>
    <row r="41" spans="1:18" s="73" customFormat="1" x14ac:dyDescent="0.3">
      <c r="A41" s="61" t="s">
        <v>438</v>
      </c>
      <c r="B41" s="143"/>
      <c r="C41" s="143"/>
      <c r="D41" s="144">
        <f t="shared" si="1"/>
        <v>0</v>
      </c>
      <c r="E41" s="143"/>
      <c r="F41" s="144">
        <f t="shared" si="13"/>
        <v>0</v>
      </c>
      <c r="G41" s="143"/>
      <c r="H41" s="144">
        <f t="shared" si="14"/>
        <v>0</v>
      </c>
      <c r="I41" s="143"/>
      <c r="J41" s="144">
        <f t="shared" si="15"/>
        <v>0</v>
      </c>
      <c r="K41" s="143"/>
      <c r="L41" s="144">
        <f t="shared" si="16"/>
        <v>0</v>
      </c>
      <c r="N41" s="218">
        <f t="shared" si="4"/>
        <v>0</v>
      </c>
      <c r="O41" s="218">
        <f t="shared" si="5"/>
        <v>0</v>
      </c>
      <c r="P41" s="218">
        <f t="shared" si="6"/>
        <v>0</v>
      </c>
      <c r="Q41" s="218">
        <f t="shared" si="7"/>
        <v>0</v>
      </c>
      <c r="R41" s="218">
        <f t="shared" si="8"/>
        <v>0</v>
      </c>
    </row>
    <row r="42" spans="1:18" s="73" customFormat="1" x14ac:dyDescent="0.3">
      <c r="A42" s="313" t="s">
        <v>26</v>
      </c>
      <c r="B42" s="143"/>
      <c r="C42" s="143"/>
      <c r="D42" s="144">
        <f t="shared" si="1"/>
        <v>0</v>
      </c>
      <c r="E42" s="143"/>
      <c r="F42" s="144">
        <f t="shared" si="13"/>
        <v>0</v>
      </c>
      <c r="G42" s="143"/>
      <c r="H42" s="144">
        <f t="shared" si="14"/>
        <v>0</v>
      </c>
      <c r="I42" s="143"/>
      <c r="J42" s="144">
        <f t="shared" si="15"/>
        <v>0</v>
      </c>
      <c r="K42" s="143"/>
      <c r="L42" s="144">
        <f t="shared" si="16"/>
        <v>0</v>
      </c>
      <c r="N42" s="218">
        <f t="shared" si="4"/>
        <v>0</v>
      </c>
      <c r="O42" s="218">
        <f t="shared" si="5"/>
        <v>0</v>
      </c>
      <c r="P42" s="218">
        <f t="shared" si="6"/>
        <v>0</v>
      </c>
      <c r="Q42" s="218">
        <f t="shared" si="7"/>
        <v>0</v>
      </c>
      <c r="R42" s="218">
        <f t="shared" si="8"/>
        <v>0</v>
      </c>
    </row>
    <row r="43" spans="1:18" s="73" customFormat="1" x14ac:dyDescent="0.3">
      <c r="A43" s="60" t="s">
        <v>607</v>
      </c>
      <c r="B43" s="144">
        <f>SUM(B37:B42)</f>
        <v>0</v>
      </c>
      <c r="C43" s="144">
        <f>SUM(C37:C42)</f>
        <v>0</v>
      </c>
      <c r="D43" s="144">
        <f t="shared" si="1"/>
        <v>0</v>
      </c>
      <c r="E43" s="144">
        <f>SUM(E37:E42)</f>
        <v>0</v>
      </c>
      <c r="F43" s="144">
        <f t="shared" si="13"/>
        <v>0</v>
      </c>
      <c r="G43" s="144">
        <f>SUM(G37:G42)</f>
        <v>0</v>
      </c>
      <c r="H43" s="144">
        <f t="shared" si="14"/>
        <v>0</v>
      </c>
      <c r="I43" s="144">
        <f>SUM(I37:I42)</f>
        <v>0</v>
      </c>
      <c r="J43" s="144">
        <f t="shared" si="15"/>
        <v>0</v>
      </c>
      <c r="K43" s="144">
        <f>SUM(K37:K42)</f>
        <v>0</v>
      </c>
      <c r="L43" s="144">
        <f t="shared" si="16"/>
        <v>0</v>
      </c>
      <c r="N43" s="218">
        <f t="shared" si="4"/>
        <v>0</v>
      </c>
      <c r="O43" s="218">
        <f t="shared" si="5"/>
        <v>0</v>
      </c>
      <c r="P43" s="218">
        <f t="shared" si="6"/>
        <v>0</v>
      </c>
      <c r="Q43" s="218">
        <f t="shared" si="7"/>
        <v>0</v>
      </c>
      <c r="R43" s="218">
        <f t="shared" si="8"/>
        <v>0</v>
      </c>
    </row>
    <row r="44" spans="1:18" s="73" customFormat="1" x14ac:dyDescent="0.3">
      <c r="A44" s="318"/>
      <c r="B44" s="318"/>
      <c r="C44" s="145"/>
      <c r="D44" s="146"/>
      <c r="E44" s="145"/>
      <c r="F44" s="146"/>
      <c r="G44" s="145"/>
      <c r="I44" s="145"/>
      <c r="K44" s="145"/>
      <c r="N44" s="218"/>
      <c r="O44" s="218"/>
      <c r="P44" s="218"/>
      <c r="Q44" s="218"/>
      <c r="R44" s="218"/>
    </row>
    <row r="45" spans="1:18" s="73" customFormat="1" x14ac:dyDescent="0.3">
      <c r="A45" s="60" t="s">
        <v>645</v>
      </c>
      <c r="B45" s="147">
        <f>SUM(B36,B43)</f>
        <v>0</v>
      </c>
      <c r="C45" s="147">
        <f>SUM(C36,C43)</f>
        <v>0</v>
      </c>
      <c r="D45" s="147">
        <f>B45-C45</f>
        <v>0</v>
      </c>
      <c r="E45" s="147">
        <f>SUM(E36,E43)</f>
        <v>0</v>
      </c>
      <c r="F45" s="147">
        <f>C45-E45</f>
        <v>0</v>
      </c>
      <c r="G45" s="147">
        <f>SUM(G36,G43)</f>
        <v>0</v>
      </c>
      <c r="H45" s="147">
        <f>E45-G45</f>
        <v>0</v>
      </c>
      <c r="I45" s="147">
        <f>SUM(I36,I43)</f>
        <v>0</v>
      </c>
      <c r="J45" s="147">
        <f>G45-I45</f>
        <v>0</v>
      </c>
      <c r="K45" s="147">
        <f>SUM(K36,K43)</f>
        <v>0</v>
      </c>
      <c r="L45" s="147">
        <f>I45-K45</f>
        <v>0</v>
      </c>
      <c r="N45" s="218">
        <f t="shared" si="4"/>
        <v>0</v>
      </c>
      <c r="O45" s="218">
        <f t="shared" si="5"/>
        <v>0</v>
      </c>
      <c r="P45" s="218">
        <f t="shared" si="6"/>
        <v>0</v>
      </c>
      <c r="Q45" s="218">
        <f t="shared" ref="Q45" si="17">IFERROR(IF(AND(ROUND(SUM(G45:G45),0)=0,ROUND(SUM(I45:I45),0)&gt;ROUND(SUM(G45:G45),0)),"INF",(ROUND(SUM(I45:I45),0)-ROUND(SUM(G45:G45),0))/ROUND(SUM(G45:G45),0)),0)</f>
        <v>0</v>
      </c>
      <c r="R45" s="218">
        <f t="shared" ref="R45" si="18">IFERROR(IF(AND(ROUND(SUM(I45:I45),0)=0,ROUND(SUM(K45:K45),0)&gt;ROUND(SUM(I45:I45),0)),"INF",(ROUND(SUM(K45:K45),0)-ROUND(SUM(I45:I45),0))/ROUND(SUM(I45:I45),0)),0)</f>
        <v>0</v>
      </c>
    </row>
    <row r="46" spans="1:18" s="73" customFormat="1" x14ac:dyDescent="0.3">
      <c r="A46" s="146"/>
      <c r="B46" s="146"/>
      <c r="C46" s="145"/>
      <c r="D46" s="146"/>
      <c r="E46" s="146"/>
      <c r="F46" s="146"/>
      <c r="G46" s="146"/>
      <c r="N46" s="126"/>
    </row>
    <row r="47" spans="1:18" s="73" customFormat="1" ht="27" x14ac:dyDescent="0.3">
      <c r="A47" s="319" t="s">
        <v>5</v>
      </c>
      <c r="B47" s="19" t="s">
        <v>210</v>
      </c>
      <c r="C47" s="19" t="s">
        <v>836</v>
      </c>
      <c r="D47" s="19" t="s">
        <v>7</v>
      </c>
      <c r="E47" s="19" t="s">
        <v>837</v>
      </c>
      <c r="F47" s="19" t="s">
        <v>7</v>
      </c>
      <c r="G47" s="19" t="s">
        <v>749</v>
      </c>
      <c r="H47" s="19" t="s">
        <v>7</v>
      </c>
      <c r="I47" s="19" t="s">
        <v>750</v>
      </c>
      <c r="J47" s="19" t="s">
        <v>7</v>
      </c>
      <c r="K47" s="19" t="s">
        <v>765</v>
      </c>
      <c r="L47" s="19" t="s">
        <v>7</v>
      </c>
      <c r="M47" s="125"/>
      <c r="N47" s="468" t="s">
        <v>825</v>
      </c>
      <c r="O47" s="468" t="s">
        <v>826</v>
      </c>
      <c r="P47" s="468" t="s">
        <v>827</v>
      </c>
      <c r="Q47" s="468" t="s">
        <v>828</v>
      </c>
      <c r="R47" s="468" t="s">
        <v>829</v>
      </c>
    </row>
    <row r="48" spans="1:18" s="73" customFormat="1" ht="27" x14ac:dyDescent="0.3">
      <c r="A48" s="320" t="s">
        <v>831</v>
      </c>
      <c r="B48" s="143"/>
      <c r="C48" s="143"/>
      <c r="D48" s="482">
        <f>+B48-C48</f>
        <v>0</v>
      </c>
      <c r="E48" s="143"/>
      <c r="F48" s="144">
        <f t="shared" ref="F48:F58" si="19">C48-E48</f>
        <v>0</v>
      </c>
      <c r="G48" s="143"/>
      <c r="H48" s="144">
        <f t="shared" ref="H48:H58" si="20">E48-G48</f>
        <v>0</v>
      </c>
      <c r="I48" s="143"/>
      <c r="J48" s="144">
        <f t="shared" ref="J48:J58" si="21">G48-I48</f>
        <v>0</v>
      </c>
      <c r="K48" s="143"/>
      <c r="L48" s="144">
        <f t="shared" ref="L48:L58" si="22">I48-K48</f>
        <v>0</v>
      </c>
      <c r="N48" s="218">
        <f t="shared" ref="N48:N60" si="23">IFERROR(IF(AND(ROUND(SUM(B48:B48),0)=0,ROUND(SUM(C48:C48),0)&gt;ROUND(SUM(B48:B48),0)),"INF",(ROUND(SUM(C48:C48),0)-ROUND(SUM(B48:B48),0))/ROUND(SUM(B48:B48),0)),0)</f>
        <v>0</v>
      </c>
      <c r="O48" s="218">
        <f t="shared" ref="O48:O60" si="24">IFERROR(IF(AND(ROUND(SUM(C48:C48),0)=0,ROUND(SUM(E48:E48),0)&gt;ROUND(SUM(C48:C48),0)),"INF",(ROUND(SUM(E48:E48),0)-ROUND(SUM(C48:C48),0))/ROUND(SUM(C48:C48),0)),0)</f>
        <v>0</v>
      </c>
      <c r="P48" s="218">
        <f t="shared" ref="P48:P60" si="25">IFERROR(IF(AND(ROUND(SUM(E48:E48),0)=0,ROUND(SUM(G48:G48),0)&gt;ROUND(SUM(E48:E48),0)),"INF",(ROUND(SUM(G48:G48),0)-ROUND(SUM(E48:E48),0))/ROUND(SUM(E48:E48),0)),0)</f>
        <v>0</v>
      </c>
      <c r="Q48" s="218">
        <f t="shared" ref="Q48" si="26">IFERROR(IF(AND(ROUND(SUM(G48:G48),0)=0,ROUND(SUM(I48:I48),0)&gt;ROUND(SUM(G48:G48),0)),"INF",(ROUND(SUM(I48:I48),0)-ROUND(SUM(G48:G48),0))/ROUND(SUM(G48:G48),0)),0)</f>
        <v>0</v>
      </c>
      <c r="R48" s="218">
        <f t="shared" ref="R48" si="27">IFERROR(IF(AND(ROUND(SUM(I48:I48),0)=0,ROUND(SUM(K48:K48),0)&gt;ROUND(SUM(I48:I48),0)),"INF",(ROUND(SUM(K48:K48),0)-ROUND(SUM(I48:I48),0))/ROUND(SUM(I48:I48),0)),0)</f>
        <v>0</v>
      </c>
    </row>
    <row r="49" spans="1:18" s="73" customFormat="1" ht="27" x14ac:dyDescent="0.3">
      <c r="A49" s="77" t="s">
        <v>688</v>
      </c>
      <c r="B49" s="143"/>
      <c r="C49" s="143"/>
      <c r="D49" s="482">
        <f t="shared" ref="D49:D58" si="28">+B49-C49</f>
        <v>0</v>
      </c>
      <c r="E49" s="143"/>
      <c r="F49" s="144">
        <f t="shared" si="19"/>
        <v>0</v>
      </c>
      <c r="G49" s="143"/>
      <c r="H49" s="144">
        <f t="shared" si="20"/>
        <v>0</v>
      </c>
      <c r="I49" s="143"/>
      <c r="J49" s="144">
        <f t="shared" si="21"/>
        <v>0</v>
      </c>
      <c r="K49" s="143"/>
      <c r="L49" s="144">
        <f t="shared" si="22"/>
        <v>0</v>
      </c>
      <c r="N49" s="218">
        <f t="shared" si="23"/>
        <v>0</v>
      </c>
      <c r="O49" s="218">
        <f t="shared" si="24"/>
        <v>0</v>
      </c>
      <c r="P49" s="218">
        <f t="shared" si="25"/>
        <v>0</v>
      </c>
      <c r="Q49" s="218">
        <f t="shared" ref="Q49:Q60" si="29">IFERROR(IF(AND(ROUND(SUM(G49:G49),0)=0,ROUND(SUM(I49:I49),0)&gt;ROUND(SUM(G49:G49),0)),"INF",(ROUND(SUM(I49:I49),0)-ROUND(SUM(G49:G49),0))/ROUND(SUM(G49:G49),0)),0)</f>
        <v>0</v>
      </c>
      <c r="R49" s="218">
        <f t="shared" ref="R49:R60" si="30">IFERROR(IF(AND(ROUND(SUM(I49:I49),0)=0,ROUND(SUM(K49:K49),0)&gt;ROUND(SUM(I49:I49),0)),"INF",(ROUND(SUM(K49:K49),0)-ROUND(SUM(I49:I49),0))/ROUND(SUM(I49:I49),0)),0)</f>
        <v>0</v>
      </c>
    </row>
    <row r="50" spans="1:18" s="73" customFormat="1" ht="27" x14ac:dyDescent="0.3">
      <c r="A50" s="481" t="s">
        <v>832</v>
      </c>
      <c r="B50" s="143"/>
      <c r="C50" s="143"/>
      <c r="D50" s="482">
        <f t="shared" si="28"/>
        <v>0</v>
      </c>
      <c r="E50" s="143"/>
      <c r="F50" s="144">
        <f t="shared" si="19"/>
        <v>0</v>
      </c>
      <c r="G50" s="143"/>
      <c r="H50" s="144">
        <f t="shared" si="20"/>
        <v>0</v>
      </c>
      <c r="I50" s="143"/>
      <c r="J50" s="144">
        <f t="shared" si="21"/>
        <v>0</v>
      </c>
      <c r="K50" s="143"/>
      <c r="L50" s="144">
        <f t="shared" si="22"/>
        <v>0</v>
      </c>
      <c r="N50" s="218">
        <f t="shared" si="23"/>
        <v>0</v>
      </c>
      <c r="O50" s="218">
        <f t="shared" si="24"/>
        <v>0</v>
      </c>
      <c r="P50" s="218">
        <f t="shared" si="25"/>
        <v>0</v>
      </c>
      <c r="Q50" s="218">
        <f t="shared" si="29"/>
        <v>0</v>
      </c>
      <c r="R50" s="218">
        <f t="shared" si="30"/>
        <v>0</v>
      </c>
    </row>
    <row r="51" spans="1:18" s="73" customFormat="1" ht="27" x14ac:dyDescent="0.3">
      <c r="A51" s="77" t="s">
        <v>208</v>
      </c>
      <c r="B51" s="143"/>
      <c r="C51" s="143"/>
      <c r="D51" s="482">
        <f t="shared" si="28"/>
        <v>0</v>
      </c>
      <c r="E51" s="143"/>
      <c r="F51" s="144">
        <f t="shared" si="19"/>
        <v>0</v>
      </c>
      <c r="G51" s="143"/>
      <c r="H51" s="144">
        <f t="shared" si="20"/>
        <v>0</v>
      </c>
      <c r="I51" s="143"/>
      <c r="J51" s="144">
        <f t="shared" si="21"/>
        <v>0</v>
      </c>
      <c r="K51" s="143"/>
      <c r="L51" s="144">
        <f t="shared" si="22"/>
        <v>0</v>
      </c>
      <c r="N51" s="218">
        <f t="shared" si="23"/>
        <v>0</v>
      </c>
      <c r="O51" s="218">
        <f t="shared" si="24"/>
        <v>0</v>
      </c>
      <c r="P51" s="218">
        <f t="shared" si="25"/>
        <v>0</v>
      </c>
      <c r="Q51" s="218">
        <f t="shared" si="29"/>
        <v>0</v>
      </c>
      <c r="R51" s="218">
        <f t="shared" si="30"/>
        <v>0</v>
      </c>
    </row>
    <row r="52" spans="1:18" s="73" customFormat="1" x14ac:dyDescent="0.3">
      <c r="A52" s="481" t="s">
        <v>833</v>
      </c>
      <c r="B52" s="143"/>
      <c r="C52" s="143"/>
      <c r="D52" s="482">
        <f t="shared" si="28"/>
        <v>0</v>
      </c>
      <c r="E52" s="143"/>
      <c r="F52" s="144">
        <f t="shared" si="19"/>
        <v>0</v>
      </c>
      <c r="G52" s="143"/>
      <c r="H52" s="144">
        <f t="shared" si="20"/>
        <v>0</v>
      </c>
      <c r="I52" s="143"/>
      <c r="J52" s="144">
        <f t="shared" si="21"/>
        <v>0</v>
      </c>
      <c r="K52" s="143"/>
      <c r="L52" s="144">
        <f t="shared" si="22"/>
        <v>0</v>
      </c>
      <c r="N52" s="218">
        <f t="shared" si="23"/>
        <v>0</v>
      </c>
      <c r="O52" s="218">
        <f t="shared" si="24"/>
        <v>0</v>
      </c>
      <c r="P52" s="218">
        <f t="shared" si="25"/>
        <v>0</v>
      </c>
      <c r="Q52" s="218">
        <f t="shared" si="29"/>
        <v>0</v>
      </c>
      <c r="R52" s="218">
        <f t="shared" si="30"/>
        <v>0</v>
      </c>
    </row>
    <row r="53" spans="1:18" s="73" customFormat="1" x14ac:dyDescent="0.3">
      <c r="A53" s="77" t="s">
        <v>209</v>
      </c>
      <c r="B53" s="143"/>
      <c r="C53" s="143"/>
      <c r="D53" s="482">
        <f t="shared" si="28"/>
        <v>0</v>
      </c>
      <c r="E53" s="143"/>
      <c r="F53" s="144">
        <f t="shared" si="19"/>
        <v>0</v>
      </c>
      <c r="G53" s="143"/>
      <c r="H53" s="144">
        <f t="shared" si="20"/>
        <v>0</v>
      </c>
      <c r="I53" s="143"/>
      <c r="J53" s="144">
        <f t="shared" si="21"/>
        <v>0</v>
      </c>
      <c r="K53" s="143"/>
      <c r="L53" s="144">
        <f t="shared" si="22"/>
        <v>0</v>
      </c>
      <c r="N53" s="218">
        <f t="shared" si="23"/>
        <v>0</v>
      </c>
      <c r="O53" s="218">
        <f t="shared" si="24"/>
        <v>0</v>
      </c>
      <c r="P53" s="218">
        <f t="shared" si="25"/>
        <v>0</v>
      </c>
      <c r="Q53" s="218">
        <f t="shared" si="29"/>
        <v>0</v>
      </c>
      <c r="R53" s="218">
        <f t="shared" si="30"/>
        <v>0</v>
      </c>
    </row>
    <row r="54" spans="1:18" s="73" customFormat="1" ht="27" x14ac:dyDescent="0.3">
      <c r="A54" s="481" t="s">
        <v>834</v>
      </c>
      <c r="B54" s="143"/>
      <c r="C54" s="143"/>
      <c r="D54" s="482">
        <f t="shared" si="28"/>
        <v>0</v>
      </c>
      <c r="E54" s="143"/>
      <c r="F54" s="144">
        <f t="shared" si="19"/>
        <v>0</v>
      </c>
      <c r="G54" s="143"/>
      <c r="H54" s="144">
        <f t="shared" si="20"/>
        <v>0</v>
      </c>
      <c r="I54" s="143"/>
      <c r="J54" s="144">
        <f t="shared" si="21"/>
        <v>0</v>
      </c>
      <c r="K54" s="143"/>
      <c r="L54" s="144">
        <f t="shared" si="22"/>
        <v>0</v>
      </c>
      <c r="N54" s="218">
        <f t="shared" si="23"/>
        <v>0</v>
      </c>
      <c r="O54" s="218">
        <f t="shared" si="24"/>
        <v>0</v>
      </c>
      <c r="P54" s="218">
        <f t="shared" si="25"/>
        <v>0</v>
      </c>
      <c r="Q54" s="218">
        <f t="shared" si="29"/>
        <v>0</v>
      </c>
      <c r="R54" s="218">
        <f t="shared" si="30"/>
        <v>0</v>
      </c>
    </row>
    <row r="55" spans="1:18" s="73" customFormat="1" ht="27" x14ac:dyDescent="0.3">
      <c r="A55" s="77" t="s">
        <v>689</v>
      </c>
      <c r="B55" s="143"/>
      <c r="C55" s="143"/>
      <c r="D55" s="482">
        <f t="shared" si="28"/>
        <v>0</v>
      </c>
      <c r="E55" s="143"/>
      <c r="F55" s="144">
        <f t="shared" si="19"/>
        <v>0</v>
      </c>
      <c r="G55" s="143"/>
      <c r="H55" s="144">
        <f t="shared" si="20"/>
        <v>0</v>
      </c>
      <c r="I55" s="143"/>
      <c r="J55" s="144">
        <f t="shared" si="21"/>
        <v>0</v>
      </c>
      <c r="K55" s="143"/>
      <c r="L55" s="144">
        <f t="shared" si="22"/>
        <v>0</v>
      </c>
      <c r="N55" s="218">
        <f t="shared" si="23"/>
        <v>0</v>
      </c>
      <c r="O55" s="218">
        <f t="shared" si="24"/>
        <v>0</v>
      </c>
      <c r="P55" s="218">
        <f t="shared" si="25"/>
        <v>0</v>
      </c>
      <c r="Q55" s="218">
        <f t="shared" si="29"/>
        <v>0</v>
      </c>
      <c r="R55" s="218">
        <f t="shared" si="30"/>
        <v>0</v>
      </c>
    </row>
    <row r="56" spans="1:18" s="73" customFormat="1" ht="27" x14ac:dyDescent="0.3">
      <c r="A56" s="320" t="s">
        <v>431</v>
      </c>
      <c r="B56" s="143"/>
      <c r="C56" s="143"/>
      <c r="D56" s="482">
        <f t="shared" si="28"/>
        <v>0</v>
      </c>
      <c r="E56" s="143"/>
      <c r="F56" s="144">
        <f t="shared" si="19"/>
        <v>0</v>
      </c>
      <c r="G56" s="143"/>
      <c r="H56" s="144">
        <f t="shared" si="20"/>
        <v>0</v>
      </c>
      <c r="I56" s="143"/>
      <c r="J56" s="144">
        <f t="shared" si="21"/>
        <v>0</v>
      </c>
      <c r="K56" s="143"/>
      <c r="L56" s="144">
        <f t="shared" si="22"/>
        <v>0</v>
      </c>
      <c r="N56" s="218">
        <f t="shared" si="23"/>
        <v>0</v>
      </c>
      <c r="O56" s="218">
        <f t="shared" si="24"/>
        <v>0</v>
      </c>
      <c r="P56" s="218">
        <f t="shared" si="25"/>
        <v>0</v>
      </c>
      <c r="Q56" s="218">
        <f t="shared" si="29"/>
        <v>0</v>
      </c>
      <c r="R56" s="218">
        <f t="shared" si="30"/>
        <v>0</v>
      </c>
    </row>
    <row r="57" spans="1:18" ht="27" x14ac:dyDescent="0.3">
      <c r="A57" s="193" t="s">
        <v>717</v>
      </c>
      <c r="B57" s="143"/>
      <c r="C57" s="143"/>
      <c r="D57" s="482">
        <f t="shared" si="28"/>
        <v>0</v>
      </c>
      <c r="E57" s="143"/>
      <c r="F57" s="144">
        <f t="shared" si="19"/>
        <v>0</v>
      </c>
      <c r="G57" s="143"/>
      <c r="H57" s="144">
        <f t="shared" si="20"/>
        <v>0</v>
      </c>
      <c r="I57" s="143"/>
      <c r="J57" s="144">
        <f t="shared" si="21"/>
        <v>0</v>
      </c>
      <c r="K57" s="143"/>
      <c r="L57" s="144">
        <f t="shared" si="22"/>
        <v>0</v>
      </c>
      <c r="N57" s="218">
        <f t="shared" si="23"/>
        <v>0</v>
      </c>
      <c r="O57" s="218">
        <f t="shared" si="24"/>
        <v>0</v>
      </c>
      <c r="P57" s="218">
        <f t="shared" si="25"/>
        <v>0</v>
      </c>
      <c r="Q57" s="218">
        <f t="shared" si="29"/>
        <v>0</v>
      </c>
      <c r="R57" s="218">
        <f t="shared" si="30"/>
        <v>0</v>
      </c>
    </row>
    <row r="58" spans="1:18" x14ac:dyDescent="0.3">
      <c r="A58" s="481" t="s">
        <v>835</v>
      </c>
      <c r="B58" s="143"/>
      <c r="C58" s="143"/>
      <c r="D58" s="482">
        <f t="shared" si="28"/>
        <v>0</v>
      </c>
      <c r="E58" s="143"/>
      <c r="F58" s="144">
        <f t="shared" si="19"/>
        <v>0</v>
      </c>
      <c r="G58" s="143"/>
      <c r="H58" s="144">
        <f t="shared" si="20"/>
        <v>0</v>
      </c>
      <c r="I58" s="143"/>
      <c r="J58" s="144">
        <f t="shared" si="21"/>
        <v>0</v>
      </c>
      <c r="K58" s="143"/>
      <c r="L58" s="144">
        <f t="shared" si="22"/>
        <v>0</v>
      </c>
      <c r="N58" s="218">
        <f t="shared" si="23"/>
        <v>0</v>
      </c>
      <c r="O58" s="218">
        <f t="shared" si="24"/>
        <v>0</v>
      </c>
      <c r="P58" s="218">
        <f t="shared" si="25"/>
        <v>0</v>
      </c>
      <c r="Q58" s="218">
        <f t="shared" si="29"/>
        <v>0</v>
      </c>
      <c r="R58" s="218">
        <f t="shared" si="30"/>
        <v>0</v>
      </c>
    </row>
    <row r="59" spans="1:18" x14ac:dyDescent="0.3">
      <c r="A59" s="73"/>
      <c r="B59" s="73"/>
      <c r="C59" s="73"/>
      <c r="D59" s="73"/>
      <c r="E59" s="73"/>
      <c r="F59" s="73"/>
      <c r="G59" s="73"/>
      <c r="H59" s="73"/>
      <c r="I59" s="73"/>
      <c r="J59" s="73"/>
      <c r="K59" s="73"/>
      <c r="L59" s="73"/>
      <c r="N59" s="218"/>
      <c r="O59" s="218"/>
      <c r="P59" s="218"/>
      <c r="Q59" s="218"/>
      <c r="R59" s="218"/>
    </row>
    <row r="60" spans="1:18" x14ac:dyDescent="0.3">
      <c r="A60" s="208" t="s">
        <v>432</v>
      </c>
      <c r="B60" s="483">
        <f>+B48+B50+B52+B54+B56+B58</f>
        <v>0</v>
      </c>
      <c r="C60" s="483">
        <f>+C48+C50+C52+C54+C56+C58</f>
        <v>0</v>
      </c>
      <c r="D60" s="483">
        <f>+B60-C60</f>
        <v>0</v>
      </c>
      <c r="E60" s="483">
        <f>+E48+E50+E52+E54+E56+E58</f>
        <v>0</v>
      </c>
      <c r="F60" s="147">
        <f>C60-E60</f>
        <v>0</v>
      </c>
      <c r="G60" s="483">
        <f>+G48+G50+G52+G54+G56+G58</f>
        <v>0</v>
      </c>
      <c r="H60" s="147">
        <f>E60-G60</f>
        <v>0</v>
      </c>
      <c r="I60" s="483">
        <f>+I48+I50+I52+I54+I56+I58</f>
        <v>0</v>
      </c>
      <c r="J60" s="147">
        <f>G60-I60</f>
        <v>0</v>
      </c>
      <c r="K60" s="483">
        <f>+K48+K50+K52+K54+K56+K58</f>
        <v>0</v>
      </c>
      <c r="L60" s="147">
        <f>I60-K60</f>
        <v>0</v>
      </c>
      <c r="N60" s="218">
        <f t="shared" si="23"/>
        <v>0</v>
      </c>
      <c r="O60" s="218">
        <f t="shared" si="24"/>
        <v>0</v>
      </c>
      <c r="P60" s="218">
        <f t="shared" si="25"/>
        <v>0</v>
      </c>
      <c r="Q60" s="218">
        <f t="shared" si="29"/>
        <v>0</v>
      </c>
      <c r="R60" s="218">
        <f t="shared" si="30"/>
        <v>0</v>
      </c>
    </row>
  </sheetData>
  <mergeCells count="2">
    <mergeCell ref="N4:R4"/>
    <mergeCell ref="A3:R3"/>
  </mergeCells>
  <conditionalFormatting sqref="N7:N43 O7:P45 N6:R6 Q7:R43">
    <cfRule type="cellIs" dxfId="713" priority="29" operator="greaterThan">
      <formula>0.1</formula>
    </cfRule>
  </conditionalFormatting>
  <conditionalFormatting sqref="N45">
    <cfRule type="cellIs" dxfId="712" priority="7" operator="greaterThan">
      <formula>0.1</formula>
    </cfRule>
  </conditionalFormatting>
  <conditionalFormatting sqref="N48:N60">
    <cfRule type="cellIs" dxfId="711" priority="6" operator="greaterThan">
      <formula>0.1</formula>
    </cfRule>
  </conditionalFormatting>
  <conditionalFormatting sqref="O48:O60">
    <cfRule type="cellIs" dxfId="710" priority="5" operator="greaterThan">
      <formula>0.1</formula>
    </cfRule>
  </conditionalFormatting>
  <conditionalFormatting sqref="P48:P60">
    <cfRule type="cellIs" dxfId="709" priority="4" operator="greaterThan">
      <formula>0.1</formula>
    </cfRule>
  </conditionalFormatting>
  <conditionalFormatting sqref="Q45:R45">
    <cfRule type="cellIs" dxfId="708" priority="3" operator="greaterThan">
      <formula>0.1</formula>
    </cfRule>
  </conditionalFormatting>
  <conditionalFormatting sqref="Q48:R48">
    <cfRule type="cellIs" dxfId="707" priority="2" operator="greaterThan">
      <formula>0.1</formula>
    </cfRule>
  </conditionalFormatting>
  <conditionalFormatting sqref="Q49:R60">
    <cfRule type="cellIs" dxfId="706" priority="1" operator="greaterThan">
      <formula>0.1</formula>
    </cfRule>
  </conditionalFormatting>
  <hyperlinks>
    <hyperlink ref="A1" location="TAB00!A1" display="Retour page de garde" xr:uid="{00000000-0004-0000-0B00-000000000000}"/>
    <hyperlink ref="M6" location="TAB4.1.1.1!A1" display="TAB4.1.1.1" xr:uid="{FD7F79FE-46E1-4798-A5D1-3951A592FAEF}"/>
    <hyperlink ref="M7" location="TAB4.1.1.2!A1" display="TAB4.1.1.2" xr:uid="{027E7024-8083-4D50-AE70-0F69111E59C8}"/>
    <hyperlink ref="M8" location="TAB4.1.1.3!A1" display="TAB4.1.1.3" xr:uid="{B4DD4850-EC52-4A8B-90C2-66215D003C22}"/>
    <hyperlink ref="M20" location="TAB4.1.1.4!A1" display="TAB4.1.1.4" xr:uid="{E4229B39-0DA3-405C-AF32-ABCC41ED58B9}"/>
    <hyperlink ref="M28" location="TAB4.1.1.5!A1" display="TAB4.1.1.5" xr:uid="{42F6DD2A-B1ED-46A4-B812-4FDF0558A029}"/>
    <hyperlink ref="M29" location="TAB4.1.1.6!A1" display="TAB4.1.1.6" xr:uid="{1F4454FB-0564-4D6B-8CCD-47447CA6F564}"/>
    <hyperlink ref="M32" location="TAB4.1.1.7!A1" display="TAB4.1.1.7" xr:uid="{B59D902A-164D-4CD1-8CA5-BDE6A50BE026}"/>
  </hyperlinks>
  <pageMargins left="0.7" right="0.7" top="0.75" bottom="0.75" header="0.3" footer="0.3"/>
  <pageSetup paperSize="9" scale="58" orientation="landscape" verticalDpi="300" r:id="rId1"/>
  <ignoredErrors>
    <ignoredError sqref="F7 H7:I7 J7:K7 I20:K20 H20 F20" formula="1"/>
  </ignoredErrors>
  <extLst>
    <ext xmlns:x14="http://schemas.microsoft.com/office/spreadsheetml/2009/9/main" uri="{78C0D931-6437-407d-A8EE-F0AAD7539E65}">
      <x14:conditionalFormattings>
        <x14:conditionalFormatting xmlns:xm="http://schemas.microsoft.com/office/excel/2006/main">
          <x14:cfRule type="expression" priority="35" id="{26000AC6-8CB2-4BD0-9134-7962FE45B9DF}">
            <xm:f>RIGHT(TAB00!$E$14,4)*1&lt;2021</xm:f>
            <x14:dxf>
              <font>
                <color theme="0"/>
              </font>
              <fill>
                <patternFill>
                  <bgColor theme="0"/>
                </patternFill>
              </fill>
              <border>
                <left/>
                <right/>
                <top/>
                <bottom/>
                <vertical/>
                <horizontal/>
              </border>
            </x14:dxf>
          </x14:cfRule>
          <xm:sqref>G5:L24 G26:L45</xm:sqref>
        </x14:conditionalFormatting>
        <x14:conditionalFormatting xmlns:xm="http://schemas.microsoft.com/office/excel/2006/main">
          <x14:cfRule type="expression" priority="34" id="{9F7A60BD-56AF-431E-85A3-E04081844ABF}">
            <xm:f>RIGHT(TAB00!$E$14,4)*1&lt;2022</xm:f>
            <x14:dxf>
              <font>
                <color theme="0"/>
              </font>
              <fill>
                <patternFill>
                  <bgColor theme="0"/>
                </patternFill>
              </fill>
              <border>
                <left/>
                <right/>
                <top/>
                <bottom/>
                <vertical/>
                <horizontal/>
              </border>
            </x14:dxf>
          </x14:cfRule>
          <xm:sqref>I5:L24 I26:L45</xm:sqref>
        </x14:conditionalFormatting>
        <x14:conditionalFormatting xmlns:xm="http://schemas.microsoft.com/office/excel/2006/main">
          <x14:cfRule type="expression" priority="33" id="{D47A90CA-FF4A-421B-B584-AB937BA653E8}">
            <xm:f>RIGHT(TAB00!$E$14,4)*1&lt;2023</xm:f>
            <x14:dxf>
              <font>
                <color theme="0"/>
              </font>
              <fill>
                <patternFill>
                  <bgColor theme="0"/>
                </patternFill>
              </fill>
              <border>
                <left/>
                <right/>
                <top/>
                <bottom/>
                <vertical/>
                <horizontal/>
              </border>
            </x14:dxf>
          </x14:cfRule>
          <xm:sqref>K5:L24 K26:L45</xm:sqref>
        </x14:conditionalFormatting>
        <x14:conditionalFormatting xmlns:xm="http://schemas.microsoft.com/office/excel/2006/main">
          <x14:cfRule type="expression" priority="32" id="{D5C4D843-B861-4496-915A-8ED0AD905513}">
            <xm:f>RIGHT(TAB00!$E$14,4)*1&lt;2021</xm:f>
            <x14:dxf>
              <font>
                <color theme="0"/>
              </font>
              <fill>
                <patternFill>
                  <bgColor theme="0"/>
                </patternFill>
              </fill>
              <border>
                <left/>
                <right/>
                <top/>
                <bottom/>
                <vertical/>
                <horizontal/>
              </border>
            </x14:dxf>
          </x14:cfRule>
          <xm:sqref>G25:L25</xm:sqref>
        </x14:conditionalFormatting>
        <x14:conditionalFormatting xmlns:xm="http://schemas.microsoft.com/office/excel/2006/main">
          <x14:cfRule type="expression" priority="31" id="{F90B84D0-2493-4915-9459-D53B0C7E6EBE}">
            <xm:f>RIGHT(TAB00!$E$14,4)*1&lt;2022</xm:f>
            <x14:dxf>
              <font>
                <color theme="0"/>
              </font>
              <fill>
                <patternFill>
                  <bgColor theme="0"/>
                </patternFill>
              </fill>
              <border>
                <left/>
                <right/>
                <top/>
                <bottom/>
                <vertical/>
                <horizontal/>
              </border>
            </x14:dxf>
          </x14:cfRule>
          <xm:sqref>I25:L25</xm:sqref>
        </x14:conditionalFormatting>
        <x14:conditionalFormatting xmlns:xm="http://schemas.microsoft.com/office/excel/2006/main">
          <x14:cfRule type="expression" priority="30" id="{F91395E6-995C-405A-9109-ACDB65473700}">
            <xm:f>RIGHT(TAB00!$E$14,4)*1&lt;2023</xm:f>
            <x14:dxf>
              <font>
                <color theme="0"/>
              </font>
              <fill>
                <patternFill>
                  <bgColor theme="0"/>
                </patternFill>
              </fill>
              <border>
                <left/>
                <right/>
                <top/>
                <bottom/>
                <vertical/>
                <horizontal/>
              </border>
            </x14:dxf>
          </x14:cfRule>
          <xm:sqref>K25:L25</xm:sqref>
        </x14:conditionalFormatting>
        <x14:conditionalFormatting xmlns:xm="http://schemas.microsoft.com/office/excel/2006/main">
          <x14:cfRule type="expression" priority="28" id="{0CB272D8-FC94-400E-988F-685041307569}">
            <xm:f>RIGHT(TAB00!$E$14,4)*1&lt;2021</xm:f>
            <x14:dxf>
              <font>
                <color theme="0"/>
              </font>
              <fill>
                <patternFill>
                  <bgColor theme="0"/>
                </patternFill>
              </fill>
              <border>
                <left/>
                <right/>
                <top/>
                <bottom/>
                <vertical/>
                <horizontal/>
              </border>
            </x14:dxf>
          </x14:cfRule>
          <xm:sqref>C5</xm:sqref>
        </x14:conditionalFormatting>
        <x14:conditionalFormatting xmlns:xm="http://schemas.microsoft.com/office/excel/2006/main">
          <x14:cfRule type="expression" priority="27" id="{23DFD8A0-1427-4868-B330-72D2CA84B2BA}">
            <xm:f>RIGHT(TAB00!$E$14,4)*1&lt;2021</xm:f>
            <x14:dxf>
              <font>
                <color theme="0"/>
              </font>
              <fill>
                <patternFill>
                  <bgColor theme="0"/>
                </patternFill>
              </fill>
              <border>
                <left/>
                <right/>
                <top/>
                <bottom/>
                <vertical/>
                <horizontal/>
              </border>
            </x14:dxf>
          </x14:cfRule>
          <xm:sqref>E5</xm:sqref>
        </x14:conditionalFormatting>
        <x14:conditionalFormatting xmlns:xm="http://schemas.microsoft.com/office/excel/2006/main">
          <x14:cfRule type="expression" priority="26" id="{28E2DA55-D930-43EB-9A16-04DE035FE7ED}">
            <xm:f>RIGHT(TAB00!$E$14,4)*1&lt;2021</xm:f>
            <x14:dxf>
              <font>
                <color theme="0"/>
              </font>
              <fill>
                <patternFill>
                  <bgColor theme="0"/>
                </patternFill>
              </fill>
              <border>
                <left/>
                <right/>
                <top/>
                <bottom/>
                <vertical/>
                <horizontal/>
              </border>
            </x14:dxf>
          </x14:cfRule>
          <xm:sqref>B5</xm:sqref>
        </x14:conditionalFormatting>
        <x14:conditionalFormatting xmlns:xm="http://schemas.microsoft.com/office/excel/2006/main">
          <x14:cfRule type="expression" priority="25" id="{90C29907-5695-4D57-826A-79CB57167805}">
            <xm:f>RIGHT(TAB00!$E$14,4)*1&lt;2021</xm:f>
            <x14:dxf>
              <font>
                <color theme="0"/>
              </font>
              <fill>
                <patternFill>
                  <bgColor theme="0"/>
                </patternFill>
              </fill>
              <border>
                <left/>
                <right/>
                <top/>
                <bottom/>
                <vertical/>
                <horizontal/>
              </border>
            </x14:dxf>
          </x14:cfRule>
          <xm:sqref>G47:L47</xm:sqref>
        </x14:conditionalFormatting>
        <x14:conditionalFormatting xmlns:xm="http://schemas.microsoft.com/office/excel/2006/main">
          <x14:cfRule type="expression" priority="24" id="{6F7D6CD4-F7CA-49BC-B341-F14B6C117C07}">
            <xm:f>RIGHT(TAB00!$E$14,4)*1&lt;2022</xm:f>
            <x14:dxf>
              <font>
                <color theme="0"/>
              </font>
              <fill>
                <patternFill>
                  <bgColor theme="0"/>
                </patternFill>
              </fill>
              <border>
                <left/>
                <right/>
                <top/>
                <bottom/>
                <vertical/>
                <horizontal/>
              </border>
            </x14:dxf>
          </x14:cfRule>
          <xm:sqref>I47:L47</xm:sqref>
        </x14:conditionalFormatting>
        <x14:conditionalFormatting xmlns:xm="http://schemas.microsoft.com/office/excel/2006/main">
          <x14:cfRule type="expression" priority="23" id="{D33A7537-B728-4437-A396-20F43412E23C}">
            <xm:f>RIGHT(TAB00!$E$14,4)*1&lt;2023</xm:f>
            <x14:dxf>
              <font>
                <color theme="0"/>
              </font>
              <fill>
                <patternFill>
                  <bgColor theme="0"/>
                </patternFill>
              </fill>
              <border>
                <left/>
                <right/>
                <top/>
                <bottom/>
                <vertical/>
                <horizontal/>
              </border>
            </x14:dxf>
          </x14:cfRule>
          <xm:sqref>K47:L47</xm:sqref>
        </x14:conditionalFormatting>
        <x14:conditionalFormatting xmlns:xm="http://schemas.microsoft.com/office/excel/2006/main">
          <x14:cfRule type="expression" priority="22" id="{E05868D6-1D5F-4514-B4C0-BADE87F52229}">
            <xm:f>RIGHT(TAB00!$E$14,4)*1&lt;2021</xm:f>
            <x14:dxf>
              <font>
                <color theme="0"/>
              </font>
              <fill>
                <patternFill>
                  <bgColor theme="0"/>
                </patternFill>
              </fill>
              <border>
                <left/>
                <right/>
                <top/>
                <bottom/>
                <vertical/>
                <horizontal/>
              </border>
            </x14:dxf>
          </x14:cfRule>
          <xm:sqref>C47</xm:sqref>
        </x14:conditionalFormatting>
        <x14:conditionalFormatting xmlns:xm="http://schemas.microsoft.com/office/excel/2006/main">
          <x14:cfRule type="expression" priority="21" id="{C0296482-689F-41C8-BB69-0E3261ADCEF4}">
            <xm:f>RIGHT(TAB00!$E$14,4)*1&lt;2021</xm:f>
            <x14:dxf>
              <font>
                <color theme="0"/>
              </font>
              <fill>
                <patternFill>
                  <bgColor theme="0"/>
                </patternFill>
              </fill>
              <border>
                <left/>
                <right/>
                <top/>
                <bottom/>
                <vertical/>
                <horizontal/>
              </border>
            </x14:dxf>
          </x14:cfRule>
          <xm:sqref>E47</xm:sqref>
        </x14:conditionalFormatting>
        <x14:conditionalFormatting xmlns:xm="http://schemas.microsoft.com/office/excel/2006/main">
          <x14:cfRule type="expression" priority="20" id="{199DB3DE-42F4-4DC9-B5AE-A9FCF4B49623}">
            <xm:f>RIGHT(TAB00!$E$14,4)*1&lt;2021</xm:f>
            <x14:dxf>
              <font>
                <color theme="0"/>
              </font>
              <fill>
                <patternFill>
                  <bgColor theme="0"/>
                </patternFill>
              </fill>
              <border>
                <left/>
                <right/>
                <top/>
                <bottom/>
                <vertical/>
                <horizontal/>
              </border>
            </x14:dxf>
          </x14:cfRule>
          <xm:sqref>B47</xm:sqref>
        </x14:conditionalFormatting>
        <x14:conditionalFormatting xmlns:xm="http://schemas.microsoft.com/office/excel/2006/main">
          <x14:cfRule type="expression" priority="19" id="{442D59DE-EB59-4A6D-B94A-E20CE2A7EA23}">
            <xm:f>RIGHT(TAB00!$E$14,4)*1&lt;2021</xm:f>
            <x14:dxf>
              <font>
                <color theme="0"/>
              </font>
              <fill>
                <patternFill>
                  <bgColor theme="0"/>
                </patternFill>
              </fill>
              <border>
                <left/>
                <right/>
                <top/>
                <bottom/>
                <vertical/>
                <horizontal/>
              </border>
            </x14:dxf>
          </x14:cfRule>
          <xm:sqref>H48:H58</xm:sqref>
        </x14:conditionalFormatting>
        <x14:conditionalFormatting xmlns:xm="http://schemas.microsoft.com/office/excel/2006/main">
          <x14:cfRule type="expression" priority="18" id="{D6EAF4BC-2FD8-41D6-831F-6E57F7D72573}">
            <xm:f>RIGHT(TAB00!$E$14,4)*1&lt;2021</xm:f>
            <x14:dxf>
              <font>
                <color theme="0"/>
              </font>
              <fill>
                <patternFill>
                  <bgColor theme="0"/>
                </patternFill>
              </fill>
              <border>
                <left/>
                <right/>
                <top/>
                <bottom/>
                <vertical/>
                <horizontal/>
              </border>
            </x14:dxf>
          </x14:cfRule>
          <xm:sqref>J48:J58</xm:sqref>
        </x14:conditionalFormatting>
        <x14:conditionalFormatting xmlns:xm="http://schemas.microsoft.com/office/excel/2006/main">
          <x14:cfRule type="expression" priority="17" id="{DBB611AF-E1D0-441E-BF0C-C23C41C6F695}">
            <xm:f>RIGHT(TAB00!$E$14,4)*1&lt;2022</xm:f>
            <x14:dxf>
              <font>
                <color theme="0"/>
              </font>
              <fill>
                <patternFill>
                  <bgColor theme="0"/>
                </patternFill>
              </fill>
              <border>
                <left/>
                <right/>
                <top/>
                <bottom/>
                <vertical/>
                <horizontal/>
              </border>
            </x14:dxf>
          </x14:cfRule>
          <xm:sqref>J48:J58</xm:sqref>
        </x14:conditionalFormatting>
        <x14:conditionalFormatting xmlns:xm="http://schemas.microsoft.com/office/excel/2006/main">
          <x14:cfRule type="expression" priority="16" id="{238B5202-498E-4159-BEC5-DF2261DF8E9F}">
            <xm:f>RIGHT(TAB00!$E$14,4)*1&lt;2021</xm:f>
            <x14:dxf>
              <font>
                <color theme="0"/>
              </font>
              <fill>
                <patternFill>
                  <bgColor theme="0"/>
                </patternFill>
              </fill>
              <border>
                <left/>
                <right/>
                <top/>
                <bottom/>
                <vertical/>
                <horizontal/>
              </border>
            </x14:dxf>
          </x14:cfRule>
          <xm:sqref>L48:L58</xm:sqref>
        </x14:conditionalFormatting>
        <x14:conditionalFormatting xmlns:xm="http://schemas.microsoft.com/office/excel/2006/main">
          <x14:cfRule type="expression" priority="15" id="{61431B7C-9B99-42C8-BF1F-52A01985582E}">
            <xm:f>RIGHT(TAB00!$E$14,4)*1&lt;2022</xm:f>
            <x14:dxf>
              <font>
                <color theme="0"/>
              </font>
              <fill>
                <patternFill>
                  <bgColor theme="0"/>
                </patternFill>
              </fill>
              <border>
                <left/>
                <right/>
                <top/>
                <bottom/>
                <vertical/>
                <horizontal/>
              </border>
            </x14:dxf>
          </x14:cfRule>
          <xm:sqref>L48:L58</xm:sqref>
        </x14:conditionalFormatting>
        <x14:conditionalFormatting xmlns:xm="http://schemas.microsoft.com/office/excel/2006/main">
          <x14:cfRule type="expression" priority="14" id="{B8E96119-60C9-4D37-88B1-7769012560A7}">
            <xm:f>RIGHT(TAB00!$E$14,4)*1&lt;2023</xm:f>
            <x14:dxf>
              <font>
                <color theme="0"/>
              </font>
              <fill>
                <patternFill>
                  <bgColor theme="0"/>
                </patternFill>
              </fill>
              <border>
                <left/>
                <right/>
                <top/>
                <bottom/>
                <vertical/>
                <horizontal/>
              </border>
            </x14:dxf>
          </x14:cfRule>
          <xm:sqref>L48:L58</xm:sqref>
        </x14:conditionalFormatting>
        <x14:conditionalFormatting xmlns:xm="http://schemas.microsoft.com/office/excel/2006/main">
          <x14:cfRule type="expression" priority="13" id="{4C4B5FF4-5522-4946-959D-470DC2BF1F31}">
            <xm:f>RIGHT(TAB00!$E$14,4)*1&lt;2021</xm:f>
            <x14:dxf>
              <font>
                <color theme="0"/>
              </font>
              <fill>
                <patternFill>
                  <bgColor theme="0"/>
                </patternFill>
              </fill>
              <border>
                <left/>
                <right/>
                <top/>
                <bottom/>
                <vertical/>
                <horizontal/>
              </border>
            </x14:dxf>
          </x14:cfRule>
          <xm:sqref>H60</xm:sqref>
        </x14:conditionalFormatting>
        <x14:conditionalFormatting xmlns:xm="http://schemas.microsoft.com/office/excel/2006/main">
          <x14:cfRule type="expression" priority="12" id="{837DBE63-A003-42AC-8F54-33D8BDF279F9}">
            <xm:f>RIGHT(TAB00!$E$14,4)*1&lt;2021</xm:f>
            <x14:dxf>
              <font>
                <color theme="0"/>
              </font>
              <fill>
                <patternFill>
                  <bgColor theme="0"/>
                </patternFill>
              </fill>
              <border>
                <left/>
                <right/>
                <top/>
                <bottom/>
                <vertical/>
                <horizontal/>
              </border>
            </x14:dxf>
          </x14:cfRule>
          <xm:sqref>J60</xm:sqref>
        </x14:conditionalFormatting>
        <x14:conditionalFormatting xmlns:xm="http://schemas.microsoft.com/office/excel/2006/main">
          <x14:cfRule type="expression" priority="11" id="{31CBA308-4E69-4674-9E2B-7CF64FD08662}">
            <xm:f>RIGHT(TAB00!$E$14,4)*1&lt;2022</xm:f>
            <x14:dxf>
              <font>
                <color theme="0"/>
              </font>
              <fill>
                <patternFill>
                  <bgColor theme="0"/>
                </patternFill>
              </fill>
              <border>
                <left/>
                <right/>
                <top/>
                <bottom/>
                <vertical/>
                <horizontal/>
              </border>
            </x14:dxf>
          </x14:cfRule>
          <xm:sqref>J60</xm:sqref>
        </x14:conditionalFormatting>
        <x14:conditionalFormatting xmlns:xm="http://schemas.microsoft.com/office/excel/2006/main">
          <x14:cfRule type="expression" priority="10" id="{0780D33A-3F87-4647-9BB9-B833266D1DDD}">
            <xm:f>RIGHT(TAB00!$E$14,4)*1&lt;2021</xm:f>
            <x14:dxf>
              <font>
                <color theme="0"/>
              </font>
              <fill>
                <patternFill>
                  <bgColor theme="0"/>
                </patternFill>
              </fill>
              <border>
                <left/>
                <right/>
                <top/>
                <bottom/>
                <vertical/>
                <horizontal/>
              </border>
            </x14:dxf>
          </x14:cfRule>
          <xm:sqref>L60</xm:sqref>
        </x14:conditionalFormatting>
        <x14:conditionalFormatting xmlns:xm="http://schemas.microsoft.com/office/excel/2006/main">
          <x14:cfRule type="expression" priority="9" id="{1E3D5BDA-EE57-4F73-ABC3-5A835154AD51}">
            <xm:f>RIGHT(TAB00!$E$14,4)*1&lt;2022</xm:f>
            <x14:dxf>
              <font>
                <color theme="0"/>
              </font>
              <fill>
                <patternFill>
                  <bgColor theme="0"/>
                </patternFill>
              </fill>
              <border>
                <left/>
                <right/>
                <top/>
                <bottom/>
                <vertical/>
                <horizontal/>
              </border>
            </x14:dxf>
          </x14:cfRule>
          <xm:sqref>L60</xm:sqref>
        </x14:conditionalFormatting>
        <x14:conditionalFormatting xmlns:xm="http://schemas.microsoft.com/office/excel/2006/main">
          <x14:cfRule type="expression" priority="8" id="{7AA36CAA-D94A-4E13-819C-23B27FD3C227}">
            <xm:f>RIGHT(TAB00!$E$14,4)*1&lt;2023</xm:f>
            <x14:dxf>
              <font>
                <color theme="0"/>
              </font>
              <fill>
                <patternFill>
                  <bgColor theme="0"/>
                </patternFill>
              </fill>
              <border>
                <left/>
                <right/>
                <top/>
                <bottom/>
                <vertical/>
                <horizontal/>
              </border>
            </x14:dxf>
          </x14:cfRule>
          <xm:sqref>L60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2AF68-31C1-443A-BB16-633BE2031AAC}">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542" customWidth="1"/>
    <col min="2" max="2" width="36.1640625" style="487" customWidth="1"/>
    <col min="3" max="3" width="17.6640625" style="487" customWidth="1"/>
    <col min="4" max="5" width="18.5" style="487" customWidth="1"/>
    <col min="6" max="7" width="18.1640625" style="487" customWidth="1"/>
    <col min="8" max="9" width="18.5" style="487" customWidth="1"/>
    <col min="10" max="12" width="18.5" style="542" customWidth="1"/>
    <col min="13" max="13" width="18.5" style="487" customWidth="1"/>
    <col min="14" max="14" width="9.1640625" style="487"/>
    <col min="15" max="19" width="6.33203125" style="487" bestFit="1" customWidth="1"/>
    <col min="20" max="16384" width="9.1640625" style="487"/>
  </cols>
  <sheetData>
    <row r="1" spans="1:19" ht="15" x14ac:dyDescent="0.3">
      <c r="A1" s="539" t="s">
        <v>33</v>
      </c>
      <c r="J1" s="487"/>
      <c r="K1" s="487"/>
      <c r="L1" s="487"/>
    </row>
    <row r="2" spans="1:19" x14ac:dyDescent="0.3">
      <c r="A2" s="487"/>
      <c r="J2" s="487"/>
      <c r="K2" s="487"/>
      <c r="L2" s="487"/>
    </row>
    <row r="3" spans="1:19" ht="21" customHeight="1" x14ac:dyDescent="0.3">
      <c r="A3" s="617" t="str">
        <f>TAB00!B64&amp;" : "&amp;TAB00!C64</f>
        <v>TAB4.1.1.1 : Détail des coûts "approvisionnements et marchandises"</v>
      </c>
      <c r="B3" s="617"/>
      <c r="C3" s="617"/>
      <c r="D3" s="617"/>
      <c r="E3" s="617"/>
      <c r="F3" s="617"/>
      <c r="G3" s="617"/>
      <c r="H3" s="617"/>
      <c r="I3" s="617"/>
      <c r="J3" s="617"/>
      <c r="K3" s="617"/>
      <c r="L3" s="617"/>
      <c r="M3" s="617"/>
      <c r="N3" s="617"/>
      <c r="O3" s="617"/>
      <c r="P3" s="617"/>
      <c r="Q3" s="617"/>
      <c r="R3" s="617"/>
      <c r="S3" s="617"/>
    </row>
    <row r="4" spans="1:19" ht="16.5" x14ac:dyDescent="0.3">
      <c r="A4" s="540"/>
      <c r="B4" s="541"/>
      <c r="C4" s="541"/>
      <c r="D4" s="541"/>
      <c r="E4" s="541"/>
      <c r="F4" s="541"/>
      <c r="G4" s="541"/>
      <c r="H4" s="541"/>
      <c r="I4" s="541"/>
    </row>
    <row r="5" spans="1:19" s="543" customFormat="1" x14ac:dyDescent="0.3">
      <c r="A5" s="660" t="s">
        <v>993</v>
      </c>
      <c r="B5" s="660"/>
      <c r="C5" s="660"/>
      <c r="D5" s="660"/>
      <c r="E5" s="660"/>
      <c r="F5" s="660"/>
      <c r="G5" s="660"/>
      <c r="H5" s="660"/>
      <c r="I5" s="660"/>
      <c r="J5" s="660"/>
      <c r="K5" s="660"/>
      <c r="L5" s="660"/>
      <c r="M5" s="660"/>
      <c r="N5" s="660"/>
      <c r="O5" s="660"/>
      <c r="P5" s="660"/>
      <c r="Q5" s="660"/>
      <c r="R5" s="660"/>
      <c r="S5" s="660"/>
    </row>
    <row r="6" spans="1:19" s="543" customFormat="1" x14ac:dyDescent="0.3">
      <c r="A6" s="544"/>
      <c r="B6" s="545"/>
      <c r="C6" s="545"/>
      <c r="D6" s="545"/>
      <c r="E6" s="545"/>
      <c r="F6" s="545"/>
      <c r="G6" s="545"/>
      <c r="H6" s="545"/>
      <c r="I6" s="545"/>
      <c r="J6" s="546"/>
      <c r="K6" s="546"/>
      <c r="L6" s="546"/>
    </row>
    <row r="7" spans="1:19" s="543" customFormat="1" ht="13.5" customHeight="1" x14ac:dyDescent="0.3">
      <c r="A7" s="546"/>
      <c r="O7" s="624" t="s">
        <v>694</v>
      </c>
      <c r="P7" s="625"/>
      <c r="Q7" s="625"/>
      <c r="R7" s="625"/>
      <c r="S7" s="625"/>
    </row>
    <row r="8" spans="1:19" s="543" customFormat="1" ht="27" x14ac:dyDescent="0.3">
      <c r="A8" s="546"/>
      <c r="C8" s="100" t="s">
        <v>967</v>
      </c>
      <c r="D8" s="100" t="s">
        <v>968</v>
      </c>
      <c r="E8" s="19" t="s">
        <v>7</v>
      </c>
      <c r="F8" s="100" t="s">
        <v>969</v>
      </c>
      <c r="G8" s="19" t="s">
        <v>7</v>
      </c>
      <c r="H8" s="100" t="s">
        <v>970</v>
      </c>
      <c r="I8" s="19" t="s">
        <v>7</v>
      </c>
      <c r="J8" s="100" t="s">
        <v>971</v>
      </c>
      <c r="K8" s="19" t="s">
        <v>7</v>
      </c>
      <c r="L8" s="100" t="s">
        <v>972</v>
      </c>
      <c r="M8" s="19" t="s">
        <v>7</v>
      </c>
      <c r="O8" s="536" t="s">
        <v>825</v>
      </c>
      <c r="P8" s="536" t="s">
        <v>826</v>
      </c>
      <c r="Q8" s="536" t="s">
        <v>827</v>
      </c>
      <c r="R8" s="536" t="s">
        <v>828</v>
      </c>
      <c r="S8" s="536" t="s">
        <v>829</v>
      </c>
    </row>
    <row r="9" spans="1:19" s="543" customFormat="1" ht="13.5" customHeight="1" x14ac:dyDescent="0.3">
      <c r="A9" s="658" t="s">
        <v>947</v>
      </c>
      <c r="B9" s="659"/>
      <c r="C9" s="548"/>
      <c r="D9" s="548"/>
      <c r="E9" s="144">
        <f>+C9-D9</f>
        <v>0</v>
      </c>
      <c r="F9" s="548"/>
      <c r="G9" s="144">
        <f>D9-F9</f>
        <v>0</v>
      </c>
      <c r="H9" s="548"/>
      <c r="I9" s="144">
        <f>F9-H9</f>
        <v>0</v>
      </c>
      <c r="J9" s="548"/>
      <c r="K9" s="144">
        <f>H9-J9</f>
        <v>0</v>
      </c>
      <c r="L9" s="548"/>
      <c r="M9" s="144">
        <f>J9-L9</f>
        <v>0</v>
      </c>
      <c r="O9" s="218">
        <f>IFERROR(IF(AND(ROUND(SUM(C9:C9),0)=0,ROUND(SUM(D9:D9),0)&gt;ROUND(SUM(C9:C9),0)),"INF",(ROUND(SUM(D9:D9),0)-ROUND(SUM(C9:C9),0))/ROUND(SUM(C9:C9),0)),0)</f>
        <v>0</v>
      </c>
      <c r="P9" s="218">
        <f>IFERROR(IF(AND(ROUND(SUM(D9:D9),0)=0,ROUND(SUM(F9:F9),0)&gt;ROUND(SUM(D9:D9),0)),"INF",(ROUND(SUM(F9:F9),0)-ROUND(SUM(D9:D9),0))/ROUND(SUM(D9:D9),0)),0)</f>
        <v>0</v>
      </c>
      <c r="Q9" s="218">
        <f>IFERROR(IF(AND(ROUND(SUM(F9:F9),0)=0,ROUND(SUM(H9:H9),0)&gt;ROUND(SUM(F9:F9),0)),"INF",(ROUND(SUM(H9:H9),0)-ROUND(SUM(F9:F9),0))/ROUND(SUM(F9:F9),0)),0)</f>
        <v>0</v>
      </c>
      <c r="R9" s="218">
        <f>IFERROR(IF(AND(ROUND(SUM(H9:H9),0)=0,ROUND(SUM(J9:J9),0)&gt;ROUND(SUM(H9:H9),0)),"INF",(ROUND(SUM(J9:J9),0)-ROUND(SUM(H9:H9),0))/ROUND(SUM(H9:H9),0)),0)</f>
        <v>0</v>
      </c>
      <c r="S9" s="218">
        <f>IFERROR(IF(AND(ROUND(SUM(J9:J9),0)=0,ROUND(SUM(L9:L9),0)&gt;ROUND(SUM(J9:J9),0)),"INF",(ROUND(SUM(L9:L9),0)-ROUND(SUM(J9:J9),0))/ROUND(SUM(J9:J9),0)),0)</f>
        <v>0</v>
      </c>
    </row>
    <row r="10" spans="1:19" s="543" customFormat="1" ht="13.5" customHeight="1" x14ac:dyDescent="0.3">
      <c r="A10" s="658" t="s">
        <v>947</v>
      </c>
      <c r="B10" s="659"/>
      <c r="C10" s="549"/>
      <c r="D10" s="549"/>
      <c r="E10" s="144">
        <f t="shared" ref="E10:E27" si="0">+C10-D10</f>
        <v>0</v>
      </c>
      <c r="F10" s="549"/>
      <c r="G10" s="144">
        <f t="shared" ref="G10:G27" si="1">D10-F10</f>
        <v>0</v>
      </c>
      <c r="H10" s="549"/>
      <c r="I10" s="144">
        <f t="shared" ref="I10:I27" si="2">F10-H10</f>
        <v>0</v>
      </c>
      <c r="J10" s="549"/>
      <c r="K10" s="144">
        <f t="shared" ref="K10:K27" si="3">H10-J10</f>
        <v>0</v>
      </c>
      <c r="L10" s="549"/>
      <c r="M10" s="144">
        <f t="shared" ref="M10:M27" si="4">J10-L10</f>
        <v>0</v>
      </c>
      <c r="O10" s="218">
        <f t="shared" ref="O10:O27" si="5">IFERROR(IF(AND(ROUND(SUM(C10:C10),0)=0,ROUND(SUM(D10:D10),0)&gt;ROUND(SUM(C10:C10),0)),"INF",(ROUND(SUM(D10:D10),0)-ROUND(SUM(C10:C10),0))/ROUND(SUM(C10:C10),0)),0)</f>
        <v>0</v>
      </c>
      <c r="P10" s="218">
        <f t="shared" ref="P10:P27" si="6">IFERROR(IF(AND(ROUND(SUM(D10:D10),0)=0,ROUND(SUM(F10:F10),0)&gt;ROUND(SUM(D10:D10),0)),"INF",(ROUND(SUM(F10:F10),0)-ROUND(SUM(D10:D10),0))/ROUND(SUM(D10:D10),0)),0)</f>
        <v>0</v>
      </c>
      <c r="Q10" s="218">
        <f t="shared" ref="Q10:Q27" si="7">IFERROR(IF(AND(ROUND(SUM(F10:F10),0)=0,ROUND(SUM(H10:H10),0)&gt;ROUND(SUM(F10:F10),0)),"INF",(ROUND(SUM(H10:H10),0)-ROUND(SUM(F10:F10),0))/ROUND(SUM(F10:F10),0)),0)</f>
        <v>0</v>
      </c>
      <c r="R10" s="218">
        <f t="shared" ref="R10:R27" si="8">IFERROR(IF(AND(ROUND(SUM(H10:H10),0)=0,ROUND(SUM(J10:J10),0)&gt;ROUND(SUM(H10:H10),0)),"INF",(ROUND(SUM(J10:J10),0)-ROUND(SUM(H10:H10),0))/ROUND(SUM(H10:H10),0)),0)</f>
        <v>0</v>
      </c>
      <c r="S10" s="218">
        <f t="shared" ref="S10:S27" si="9">IFERROR(IF(AND(ROUND(SUM(J10:J10),0)=0,ROUND(SUM(L10:L10),0)&gt;ROUND(SUM(J10:J10),0)),"INF",(ROUND(SUM(L10:L10),0)-ROUND(SUM(J10:J10),0))/ROUND(SUM(J10:J10),0)),0)</f>
        <v>0</v>
      </c>
    </row>
    <row r="11" spans="1:19" s="543" customFormat="1" ht="13.5" customHeight="1" x14ac:dyDescent="0.3">
      <c r="A11" s="658" t="s">
        <v>947</v>
      </c>
      <c r="B11" s="659"/>
      <c r="C11" s="549"/>
      <c r="D11" s="549"/>
      <c r="E11" s="144">
        <f t="shared" si="0"/>
        <v>0</v>
      </c>
      <c r="F11" s="549"/>
      <c r="G11" s="144">
        <f t="shared" si="1"/>
        <v>0</v>
      </c>
      <c r="H11" s="549"/>
      <c r="I11" s="144">
        <f t="shared" si="2"/>
        <v>0</v>
      </c>
      <c r="J11" s="549"/>
      <c r="K11" s="144">
        <f t="shared" si="3"/>
        <v>0</v>
      </c>
      <c r="L11" s="549"/>
      <c r="M11" s="144">
        <f t="shared" si="4"/>
        <v>0</v>
      </c>
      <c r="O11" s="218">
        <f t="shared" si="5"/>
        <v>0</v>
      </c>
      <c r="P11" s="218">
        <f t="shared" si="6"/>
        <v>0</v>
      </c>
      <c r="Q11" s="218">
        <f t="shared" si="7"/>
        <v>0</v>
      </c>
      <c r="R11" s="218">
        <f t="shared" si="8"/>
        <v>0</v>
      </c>
      <c r="S11" s="218">
        <f t="shared" si="9"/>
        <v>0</v>
      </c>
    </row>
    <row r="12" spans="1:19" s="543" customFormat="1" ht="13.5" customHeight="1" x14ac:dyDescent="0.3">
      <c r="A12" s="658" t="s">
        <v>947</v>
      </c>
      <c r="B12" s="659"/>
      <c r="C12" s="549"/>
      <c r="D12" s="549"/>
      <c r="E12" s="144">
        <f t="shared" si="0"/>
        <v>0</v>
      </c>
      <c r="F12" s="549"/>
      <c r="G12" s="144">
        <f t="shared" si="1"/>
        <v>0</v>
      </c>
      <c r="H12" s="549"/>
      <c r="I12" s="144">
        <f t="shared" si="2"/>
        <v>0</v>
      </c>
      <c r="J12" s="549"/>
      <c r="K12" s="144">
        <f t="shared" si="3"/>
        <v>0</v>
      </c>
      <c r="L12" s="549"/>
      <c r="M12" s="144">
        <f t="shared" si="4"/>
        <v>0</v>
      </c>
      <c r="O12" s="218">
        <f t="shared" si="5"/>
        <v>0</v>
      </c>
      <c r="P12" s="218">
        <f t="shared" si="6"/>
        <v>0</v>
      </c>
      <c r="Q12" s="218">
        <f t="shared" si="7"/>
        <v>0</v>
      </c>
      <c r="R12" s="218">
        <f t="shared" si="8"/>
        <v>0</v>
      </c>
      <c r="S12" s="218">
        <f t="shared" si="9"/>
        <v>0</v>
      </c>
    </row>
    <row r="13" spans="1:19" s="543" customFormat="1" ht="13.5" customHeight="1" x14ac:dyDescent="0.3">
      <c r="A13" s="658" t="s">
        <v>947</v>
      </c>
      <c r="B13" s="659"/>
      <c r="C13" s="549"/>
      <c r="D13" s="549"/>
      <c r="E13" s="144">
        <f t="shared" si="0"/>
        <v>0</v>
      </c>
      <c r="F13" s="549"/>
      <c r="G13" s="144">
        <f t="shared" si="1"/>
        <v>0</v>
      </c>
      <c r="H13" s="549"/>
      <c r="I13" s="144">
        <f t="shared" si="2"/>
        <v>0</v>
      </c>
      <c r="J13" s="549"/>
      <c r="K13" s="144">
        <f t="shared" si="3"/>
        <v>0</v>
      </c>
      <c r="L13" s="549"/>
      <c r="M13" s="144">
        <f t="shared" si="4"/>
        <v>0</v>
      </c>
      <c r="O13" s="218">
        <f t="shared" si="5"/>
        <v>0</v>
      </c>
      <c r="P13" s="218">
        <f t="shared" si="6"/>
        <v>0</v>
      </c>
      <c r="Q13" s="218">
        <f t="shared" si="7"/>
        <v>0</v>
      </c>
      <c r="R13" s="218">
        <f t="shared" si="8"/>
        <v>0</v>
      </c>
      <c r="S13" s="218">
        <f t="shared" si="9"/>
        <v>0</v>
      </c>
    </row>
    <row r="14" spans="1:19" s="543" customFormat="1" ht="13.5" customHeight="1" x14ac:dyDescent="0.3">
      <c r="A14" s="658" t="s">
        <v>947</v>
      </c>
      <c r="B14" s="659"/>
      <c r="C14" s="549"/>
      <c r="D14" s="549"/>
      <c r="E14" s="144">
        <f t="shared" si="0"/>
        <v>0</v>
      </c>
      <c r="F14" s="549"/>
      <c r="G14" s="144">
        <f t="shared" si="1"/>
        <v>0</v>
      </c>
      <c r="H14" s="549"/>
      <c r="I14" s="144">
        <f t="shared" si="2"/>
        <v>0</v>
      </c>
      <c r="J14" s="549"/>
      <c r="K14" s="144">
        <f t="shared" si="3"/>
        <v>0</v>
      </c>
      <c r="L14" s="549"/>
      <c r="M14" s="144">
        <f t="shared" si="4"/>
        <v>0</v>
      </c>
      <c r="O14" s="218">
        <f t="shared" si="5"/>
        <v>0</v>
      </c>
      <c r="P14" s="218">
        <f t="shared" si="6"/>
        <v>0</v>
      </c>
      <c r="Q14" s="218">
        <f t="shared" si="7"/>
        <v>0</v>
      </c>
      <c r="R14" s="218">
        <f t="shared" si="8"/>
        <v>0</v>
      </c>
      <c r="S14" s="218">
        <f t="shared" si="9"/>
        <v>0</v>
      </c>
    </row>
    <row r="15" spans="1:19" s="543" customFormat="1" ht="13.5" customHeight="1" x14ac:dyDescent="0.3">
      <c r="A15" s="658" t="s">
        <v>947</v>
      </c>
      <c r="B15" s="659"/>
      <c r="C15" s="549"/>
      <c r="D15" s="549"/>
      <c r="E15" s="144">
        <f t="shared" si="0"/>
        <v>0</v>
      </c>
      <c r="F15" s="549"/>
      <c r="G15" s="144">
        <f t="shared" si="1"/>
        <v>0</v>
      </c>
      <c r="H15" s="549"/>
      <c r="I15" s="144">
        <f t="shared" si="2"/>
        <v>0</v>
      </c>
      <c r="J15" s="549"/>
      <c r="K15" s="144">
        <f t="shared" si="3"/>
        <v>0</v>
      </c>
      <c r="L15" s="549"/>
      <c r="M15" s="144">
        <f t="shared" si="4"/>
        <v>0</v>
      </c>
      <c r="O15" s="218">
        <f t="shared" si="5"/>
        <v>0</v>
      </c>
      <c r="P15" s="218">
        <f t="shared" si="6"/>
        <v>0</v>
      </c>
      <c r="Q15" s="218">
        <f t="shared" si="7"/>
        <v>0</v>
      </c>
      <c r="R15" s="218">
        <f t="shared" si="8"/>
        <v>0</v>
      </c>
      <c r="S15" s="218">
        <f t="shared" si="9"/>
        <v>0</v>
      </c>
    </row>
    <row r="16" spans="1:19" s="543" customFormat="1" ht="13.5" customHeight="1" x14ac:dyDescent="0.3">
      <c r="A16" s="658" t="s">
        <v>947</v>
      </c>
      <c r="B16" s="659"/>
      <c r="C16" s="549"/>
      <c r="D16" s="549"/>
      <c r="E16" s="144">
        <f t="shared" si="0"/>
        <v>0</v>
      </c>
      <c r="F16" s="549"/>
      <c r="G16" s="144">
        <f t="shared" si="1"/>
        <v>0</v>
      </c>
      <c r="H16" s="549"/>
      <c r="I16" s="144">
        <f t="shared" si="2"/>
        <v>0</v>
      </c>
      <c r="J16" s="549"/>
      <c r="K16" s="144">
        <f t="shared" si="3"/>
        <v>0</v>
      </c>
      <c r="L16" s="549"/>
      <c r="M16" s="144">
        <f t="shared" si="4"/>
        <v>0</v>
      </c>
      <c r="O16" s="218">
        <f t="shared" si="5"/>
        <v>0</v>
      </c>
      <c r="P16" s="218">
        <f t="shared" si="6"/>
        <v>0</v>
      </c>
      <c r="Q16" s="218">
        <f t="shared" si="7"/>
        <v>0</v>
      </c>
      <c r="R16" s="218">
        <f t="shared" si="8"/>
        <v>0</v>
      </c>
      <c r="S16" s="218">
        <f t="shared" si="9"/>
        <v>0</v>
      </c>
    </row>
    <row r="17" spans="1:19" s="543" customFormat="1" ht="13.5" customHeight="1" x14ac:dyDescent="0.3">
      <c r="A17" s="658" t="s">
        <v>947</v>
      </c>
      <c r="B17" s="659"/>
      <c r="C17" s="549"/>
      <c r="D17" s="549"/>
      <c r="E17" s="144">
        <f t="shared" si="0"/>
        <v>0</v>
      </c>
      <c r="F17" s="549"/>
      <c r="G17" s="144">
        <f t="shared" si="1"/>
        <v>0</v>
      </c>
      <c r="H17" s="549"/>
      <c r="I17" s="144">
        <f t="shared" si="2"/>
        <v>0</v>
      </c>
      <c r="J17" s="549"/>
      <c r="K17" s="144">
        <f t="shared" si="3"/>
        <v>0</v>
      </c>
      <c r="L17" s="549"/>
      <c r="M17" s="144">
        <f t="shared" si="4"/>
        <v>0</v>
      </c>
      <c r="O17" s="218">
        <f t="shared" si="5"/>
        <v>0</v>
      </c>
      <c r="P17" s="218">
        <f t="shared" si="6"/>
        <v>0</v>
      </c>
      <c r="Q17" s="218">
        <f t="shared" si="7"/>
        <v>0</v>
      </c>
      <c r="R17" s="218">
        <f t="shared" si="8"/>
        <v>0</v>
      </c>
      <c r="S17" s="218">
        <f t="shared" si="9"/>
        <v>0</v>
      </c>
    </row>
    <row r="18" spans="1:19" s="543" customFormat="1" ht="13.5" customHeight="1" x14ac:dyDescent="0.3">
      <c r="A18" s="658" t="s">
        <v>947</v>
      </c>
      <c r="B18" s="659"/>
      <c r="C18" s="549"/>
      <c r="D18" s="549"/>
      <c r="E18" s="144">
        <f t="shared" si="0"/>
        <v>0</v>
      </c>
      <c r="F18" s="549"/>
      <c r="G18" s="144">
        <f t="shared" si="1"/>
        <v>0</v>
      </c>
      <c r="H18" s="549"/>
      <c r="I18" s="144">
        <f t="shared" si="2"/>
        <v>0</v>
      </c>
      <c r="J18" s="549"/>
      <c r="K18" s="144">
        <f t="shared" si="3"/>
        <v>0</v>
      </c>
      <c r="L18" s="549"/>
      <c r="M18" s="144">
        <f t="shared" si="4"/>
        <v>0</v>
      </c>
      <c r="O18" s="218">
        <f t="shared" si="5"/>
        <v>0</v>
      </c>
      <c r="P18" s="218">
        <f t="shared" si="6"/>
        <v>0</v>
      </c>
      <c r="Q18" s="218">
        <f t="shared" si="7"/>
        <v>0</v>
      </c>
      <c r="R18" s="218">
        <f t="shared" si="8"/>
        <v>0</v>
      </c>
      <c r="S18" s="218">
        <f t="shared" si="9"/>
        <v>0</v>
      </c>
    </row>
    <row r="19" spans="1:19" s="543" customFormat="1" ht="13.5" customHeight="1" x14ac:dyDescent="0.3">
      <c r="A19" s="658" t="s">
        <v>947</v>
      </c>
      <c r="B19" s="659"/>
      <c r="C19" s="549"/>
      <c r="D19" s="549"/>
      <c r="E19" s="144">
        <f t="shared" si="0"/>
        <v>0</v>
      </c>
      <c r="F19" s="549"/>
      <c r="G19" s="144">
        <f t="shared" si="1"/>
        <v>0</v>
      </c>
      <c r="H19" s="549"/>
      <c r="I19" s="144">
        <f t="shared" si="2"/>
        <v>0</v>
      </c>
      <c r="J19" s="549"/>
      <c r="K19" s="144">
        <f t="shared" si="3"/>
        <v>0</v>
      </c>
      <c r="L19" s="549"/>
      <c r="M19" s="144">
        <f t="shared" si="4"/>
        <v>0</v>
      </c>
      <c r="O19" s="218">
        <f t="shared" si="5"/>
        <v>0</v>
      </c>
      <c r="P19" s="218">
        <f t="shared" si="6"/>
        <v>0</v>
      </c>
      <c r="Q19" s="218">
        <f t="shared" si="7"/>
        <v>0</v>
      </c>
      <c r="R19" s="218">
        <f t="shared" si="8"/>
        <v>0</v>
      </c>
      <c r="S19" s="218">
        <f t="shared" si="9"/>
        <v>0</v>
      </c>
    </row>
    <row r="20" spans="1:19" s="543" customFormat="1" ht="13.5" customHeight="1" x14ac:dyDescent="0.3">
      <c r="A20" s="658" t="s">
        <v>947</v>
      </c>
      <c r="B20" s="659"/>
      <c r="C20" s="549"/>
      <c r="D20" s="549"/>
      <c r="E20" s="144">
        <f t="shared" si="0"/>
        <v>0</v>
      </c>
      <c r="F20" s="549"/>
      <c r="G20" s="144">
        <f t="shared" si="1"/>
        <v>0</v>
      </c>
      <c r="H20" s="549"/>
      <c r="I20" s="144">
        <f t="shared" si="2"/>
        <v>0</v>
      </c>
      <c r="J20" s="549"/>
      <c r="K20" s="144">
        <f t="shared" si="3"/>
        <v>0</v>
      </c>
      <c r="L20" s="549"/>
      <c r="M20" s="144">
        <f t="shared" si="4"/>
        <v>0</v>
      </c>
      <c r="O20" s="218">
        <f t="shared" si="5"/>
        <v>0</v>
      </c>
      <c r="P20" s="218">
        <f t="shared" si="6"/>
        <v>0</v>
      </c>
      <c r="Q20" s="218">
        <f t="shared" si="7"/>
        <v>0</v>
      </c>
      <c r="R20" s="218">
        <f t="shared" si="8"/>
        <v>0</v>
      </c>
      <c r="S20" s="218">
        <f t="shared" si="9"/>
        <v>0</v>
      </c>
    </row>
    <row r="21" spans="1:19" s="543" customFormat="1" ht="13.5" customHeight="1" x14ac:dyDescent="0.3">
      <c r="A21" s="658" t="s">
        <v>947</v>
      </c>
      <c r="B21" s="659"/>
      <c r="C21" s="549"/>
      <c r="D21" s="549"/>
      <c r="E21" s="144">
        <f t="shared" si="0"/>
        <v>0</v>
      </c>
      <c r="F21" s="549"/>
      <c r="G21" s="144">
        <f t="shared" si="1"/>
        <v>0</v>
      </c>
      <c r="H21" s="549"/>
      <c r="I21" s="144">
        <f t="shared" si="2"/>
        <v>0</v>
      </c>
      <c r="J21" s="549"/>
      <c r="K21" s="144">
        <f t="shared" si="3"/>
        <v>0</v>
      </c>
      <c r="L21" s="549"/>
      <c r="M21" s="144">
        <f t="shared" si="4"/>
        <v>0</v>
      </c>
      <c r="O21" s="218">
        <f t="shared" si="5"/>
        <v>0</v>
      </c>
      <c r="P21" s="218">
        <f t="shared" si="6"/>
        <v>0</v>
      </c>
      <c r="Q21" s="218">
        <f t="shared" si="7"/>
        <v>0</v>
      </c>
      <c r="R21" s="218">
        <f t="shared" si="8"/>
        <v>0</v>
      </c>
      <c r="S21" s="218">
        <f t="shared" si="9"/>
        <v>0</v>
      </c>
    </row>
    <row r="22" spans="1:19" s="543" customFormat="1" ht="13.5" customHeight="1" x14ac:dyDescent="0.3">
      <c r="A22" s="658" t="s">
        <v>947</v>
      </c>
      <c r="B22" s="659"/>
      <c r="C22" s="549"/>
      <c r="D22" s="549"/>
      <c r="E22" s="144">
        <f t="shared" si="0"/>
        <v>0</v>
      </c>
      <c r="F22" s="549"/>
      <c r="G22" s="144">
        <f t="shared" si="1"/>
        <v>0</v>
      </c>
      <c r="H22" s="549"/>
      <c r="I22" s="144">
        <f t="shared" si="2"/>
        <v>0</v>
      </c>
      <c r="J22" s="549"/>
      <c r="K22" s="144">
        <f t="shared" si="3"/>
        <v>0</v>
      </c>
      <c r="L22" s="549"/>
      <c r="M22" s="144">
        <f t="shared" si="4"/>
        <v>0</v>
      </c>
      <c r="O22" s="218">
        <f t="shared" si="5"/>
        <v>0</v>
      </c>
      <c r="P22" s="218">
        <f t="shared" si="6"/>
        <v>0</v>
      </c>
      <c r="Q22" s="218">
        <f t="shared" si="7"/>
        <v>0</v>
      </c>
      <c r="R22" s="218">
        <f t="shared" si="8"/>
        <v>0</v>
      </c>
      <c r="S22" s="218">
        <f t="shared" si="9"/>
        <v>0</v>
      </c>
    </row>
    <row r="23" spans="1:19" s="543" customFormat="1" ht="13.5" customHeight="1" x14ac:dyDescent="0.3">
      <c r="A23" s="658" t="s">
        <v>947</v>
      </c>
      <c r="B23" s="659"/>
      <c r="C23" s="549"/>
      <c r="D23" s="549"/>
      <c r="E23" s="144">
        <f t="shared" si="0"/>
        <v>0</v>
      </c>
      <c r="F23" s="549"/>
      <c r="G23" s="144">
        <f t="shared" si="1"/>
        <v>0</v>
      </c>
      <c r="H23" s="549"/>
      <c r="I23" s="144">
        <f t="shared" si="2"/>
        <v>0</v>
      </c>
      <c r="J23" s="549"/>
      <c r="K23" s="144">
        <f t="shared" si="3"/>
        <v>0</v>
      </c>
      <c r="L23" s="549"/>
      <c r="M23" s="144">
        <f t="shared" si="4"/>
        <v>0</v>
      </c>
      <c r="O23" s="218">
        <f t="shared" si="5"/>
        <v>0</v>
      </c>
      <c r="P23" s="218">
        <f t="shared" si="6"/>
        <v>0</v>
      </c>
      <c r="Q23" s="218">
        <f t="shared" si="7"/>
        <v>0</v>
      </c>
      <c r="R23" s="218">
        <f t="shared" si="8"/>
        <v>0</v>
      </c>
      <c r="S23" s="218">
        <f t="shared" si="9"/>
        <v>0</v>
      </c>
    </row>
    <row r="24" spans="1:19" s="543" customFormat="1" ht="13.5" customHeight="1" x14ac:dyDescent="0.3">
      <c r="A24" s="658" t="s">
        <v>947</v>
      </c>
      <c r="B24" s="659"/>
      <c r="C24" s="549"/>
      <c r="D24" s="549"/>
      <c r="E24" s="144">
        <f t="shared" si="0"/>
        <v>0</v>
      </c>
      <c r="F24" s="549"/>
      <c r="G24" s="144">
        <f t="shared" si="1"/>
        <v>0</v>
      </c>
      <c r="H24" s="549"/>
      <c r="I24" s="144">
        <f t="shared" si="2"/>
        <v>0</v>
      </c>
      <c r="J24" s="549"/>
      <c r="K24" s="144">
        <f t="shared" si="3"/>
        <v>0</v>
      </c>
      <c r="L24" s="549"/>
      <c r="M24" s="144">
        <f t="shared" si="4"/>
        <v>0</v>
      </c>
      <c r="O24" s="218">
        <f t="shared" si="5"/>
        <v>0</v>
      </c>
      <c r="P24" s="218">
        <f t="shared" si="6"/>
        <v>0</v>
      </c>
      <c r="Q24" s="218">
        <f t="shared" si="7"/>
        <v>0</v>
      </c>
      <c r="R24" s="218">
        <f t="shared" si="8"/>
        <v>0</v>
      </c>
      <c r="S24" s="218">
        <f t="shared" si="9"/>
        <v>0</v>
      </c>
    </row>
    <row r="25" spans="1:19" s="543" customFormat="1" ht="13.5" customHeight="1" x14ac:dyDescent="0.3">
      <c r="A25" s="658" t="s">
        <v>947</v>
      </c>
      <c r="B25" s="659"/>
      <c r="C25" s="549"/>
      <c r="D25" s="549"/>
      <c r="E25" s="144">
        <f t="shared" si="0"/>
        <v>0</v>
      </c>
      <c r="F25" s="549"/>
      <c r="G25" s="144">
        <f t="shared" si="1"/>
        <v>0</v>
      </c>
      <c r="H25" s="549"/>
      <c r="I25" s="144">
        <f t="shared" si="2"/>
        <v>0</v>
      </c>
      <c r="J25" s="549"/>
      <c r="K25" s="144">
        <f t="shared" si="3"/>
        <v>0</v>
      </c>
      <c r="L25" s="549"/>
      <c r="M25" s="144">
        <f t="shared" si="4"/>
        <v>0</v>
      </c>
      <c r="O25" s="218">
        <f t="shared" si="5"/>
        <v>0</v>
      </c>
      <c r="P25" s="218">
        <f t="shared" si="6"/>
        <v>0</v>
      </c>
      <c r="Q25" s="218">
        <f t="shared" si="7"/>
        <v>0</v>
      </c>
      <c r="R25" s="218">
        <f t="shared" si="8"/>
        <v>0</v>
      </c>
      <c r="S25" s="218">
        <f t="shared" si="9"/>
        <v>0</v>
      </c>
    </row>
    <row r="26" spans="1:19" s="543" customFormat="1" ht="13.5" customHeight="1" x14ac:dyDescent="0.3">
      <c r="A26" s="658" t="s">
        <v>947</v>
      </c>
      <c r="B26" s="659"/>
      <c r="C26" s="549"/>
      <c r="D26" s="549"/>
      <c r="E26" s="144">
        <f t="shared" si="0"/>
        <v>0</v>
      </c>
      <c r="F26" s="549"/>
      <c r="G26" s="144">
        <f t="shared" si="1"/>
        <v>0</v>
      </c>
      <c r="H26" s="549"/>
      <c r="I26" s="144">
        <f t="shared" si="2"/>
        <v>0</v>
      </c>
      <c r="J26" s="549"/>
      <c r="K26" s="144">
        <f t="shared" si="3"/>
        <v>0</v>
      </c>
      <c r="L26" s="549"/>
      <c r="M26" s="144">
        <f t="shared" si="4"/>
        <v>0</v>
      </c>
      <c r="O26" s="218">
        <f t="shared" si="5"/>
        <v>0</v>
      </c>
      <c r="P26" s="218">
        <f t="shared" si="6"/>
        <v>0</v>
      </c>
      <c r="Q26" s="218">
        <f t="shared" si="7"/>
        <v>0</v>
      </c>
      <c r="R26" s="218">
        <f t="shared" si="8"/>
        <v>0</v>
      </c>
      <c r="S26" s="218">
        <f t="shared" si="9"/>
        <v>0</v>
      </c>
    </row>
    <row r="27" spans="1:19" s="543" customFormat="1" ht="13.5" customHeight="1" x14ac:dyDescent="0.3">
      <c r="A27" s="658" t="s">
        <v>947</v>
      </c>
      <c r="B27" s="659"/>
      <c r="C27" s="549"/>
      <c r="D27" s="549"/>
      <c r="E27" s="144">
        <f t="shared" si="0"/>
        <v>0</v>
      </c>
      <c r="F27" s="549"/>
      <c r="G27" s="144">
        <f t="shared" si="1"/>
        <v>0</v>
      </c>
      <c r="H27" s="549"/>
      <c r="I27" s="144">
        <f t="shared" si="2"/>
        <v>0</v>
      </c>
      <c r="J27" s="549"/>
      <c r="K27" s="144">
        <f t="shared" si="3"/>
        <v>0</v>
      </c>
      <c r="L27" s="549"/>
      <c r="M27" s="144">
        <f t="shared" si="4"/>
        <v>0</v>
      </c>
      <c r="O27" s="218">
        <f t="shared" si="5"/>
        <v>0</v>
      </c>
      <c r="P27" s="218">
        <f t="shared" si="6"/>
        <v>0</v>
      </c>
      <c r="Q27" s="218">
        <f t="shared" si="7"/>
        <v>0</v>
      </c>
      <c r="R27" s="218">
        <f t="shared" si="8"/>
        <v>0</v>
      </c>
      <c r="S27" s="218">
        <f t="shared" si="9"/>
        <v>0</v>
      </c>
    </row>
    <row r="28" spans="1:19" x14ac:dyDescent="0.3">
      <c r="A28" s="656" t="s">
        <v>14</v>
      </c>
      <c r="B28" s="657"/>
      <c r="C28" s="555">
        <f t="shared" ref="C28:M28" si="10">+SUM(C9:C27)</f>
        <v>0</v>
      </c>
      <c r="D28" s="555">
        <f t="shared" si="10"/>
        <v>0</v>
      </c>
      <c r="E28" s="555">
        <f t="shared" si="10"/>
        <v>0</v>
      </c>
      <c r="F28" s="555">
        <f t="shared" si="10"/>
        <v>0</v>
      </c>
      <c r="G28" s="555">
        <f t="shared" si="10"/>
        <v>0</v>
      </c>
      <c r="H28" s="555">
        <f t="shared" si="10"/>
        <v>0</v>
      </c>
      <c r="I28" s="555">
        <f t="shared" si="10"/>
        <v>0</v>
      </c>
      <c r="J28" s="555">
        <f t="shared" si="10"/>
        <v>0</v>
      </c>
      <c r="K28" s="555">
        <f t="shared" si="10"/>
        <v>0</v>
      </c>
      <c r="L28" s="555">
        <f t="shared" si="10"/>
        <v>0</v>
      </c>
      <c r="M28" s="555">
        <f t="shared" si="10"/>
        <v>0</v>
      </c>
    </row>
    <row r="31" spans="1:19" x14ac:dyDescent="0.3">
      <c r="A31" s="656" t="s">
        <v>994</v>
      </c>
      <c r="B31" s="657"/>
      <c r="C31" s="555">
        <f>+'TAB4.1.1'!B6</f>
        <v>0</v>
      </c>
      <c r="D31" s="555">
        <f>+'TAB4.1.1'!C6</f>
        <v>0</v>
      </c>
      <c r="E31" s="562"/>
      <c r="F31" s="555">
        <f>+'TAB4.1.1'!E6</f>
        <v>0</v>
      </c>
      <c r="G31" s="562"/>
      <c r="H31" s="555">
        <f>+'TAB4.1.1'!G6</f>
        <v>0</v>
      </c>
      <c r="I31" s="562"/>
      <c r="J31" s="555">
        <f>+'TAB4.1.1'!I6</f>
        <v>0</v>
      </c>
      <c r="K31" s="562"/>
      <c r="L31" s="555">
        <f>+'TAB4.1.1'!K6</f>
        <v>0</v>
      </c>
    </row>
    <row r="32" spans="1:19" x14ac:dyDescent="0.3">
      <c r="B32" s="563" t="s">
        <v>850</v>
      </c>
      <c r="C32" s="559">
        <f>+C31-C28</f>
        <v>0</v>
      </c>
      <c r="D32" s="559">
        <f>+D31-D28</f>
        <v>0</v>
      </c>
      <c r="F32" s="559">
        <f>+F31-F28</f>
        <v>0</v>
      </c>
      <c r="H32" s="559">
        <f>+H31-H28</f>
        <v>0</v>
      </c>
      <c r="J32" s="559">
        <f>+J31-J28</f>
        <v>0</v>
      </c>
      <c r="L32" s="559">
        <f>+L31-L28</f>
        <v>0</v>
      </c>
    </row>
  </sheetData>
  <mergeCells count="24">
    <mergeCell ref="O7:S7"/>
    <mergeCell ref="A5:S5"/>
    <mergeCell ref="A3:S3"/>
    <mergeCell ref="A26:B26"/>
    <mergeCell ref="A27:B27"/>
    <mergeCell ref="A15:B15"/>
    <mergeCell ref="A16:B16"/>
    <mergeCell ref="A17:B17"/>
    <mergeCell ref="A18:B18"/>
    <mergeCell ref="A19:B19"/>
    <mergeCell ref="A9:B9"/>
    <mergeCell ref="A10:B10"/>
    <mergeCell ref="A11:B11"/>
    <mergeCell ref="A12:B12"/>
    <mergeCell ref="A13:B13"/>
    <mergeCell ref="A14:B14"/>
    <mergeCell ref="A28:B28"/>
    <mergeCell ref="A31:B31"/>
    <mergeCell ref="A20:B20"/>
    <mergeCell ref="A21:B21"/>
    <mergeCell ref="A22:B22"/>
    <mergeCell ref="A23:B23"/>
    <mergeCell ref="A24:B24"/>
    <mergeCell ref="A25:B25"/>
  </mergeCells>
  <conditionalFormatting sqref="D12:D15 C16:D27 C9:D11 A9:A27 F9:F27 H9:H27 J9:J27 L9:L13">
    <cfRule type="containsText" dxfId="678" priority="117" operator="containsText" text="ntitulé">
      <formula>NOT(ISERROR(SEARCH("ntitulé",A9)))</formula>
    </cfRule>
    <cfRule type="containsBlanks" dxfId="677" priority="118">
      <formula>LEN(TRIM(A9))=0</formula>
    </cfRule>
  </conditionalFormatting>
  <conditionalFormatting sqref="D12:D15 C16:D27 C9:D11 F9:F27 H9:H27 J9:J27 L9:L13">
    <cfRule type="containsText" dxfId="676" priority="116" operator="containsText" text="libre">
      <formula>NOT(ISERROR(SEARCH("libre",C9)))</formula>
    </cfRule>
  </conditionalFormatting>
  <conditionalFormatting sqref="C12:C15">
    <cfRule type="containsText" dxfId="675" priority="58" operator="containsText" text="ntitulé">
      <formula>NOT(ISERROR(SEARCH("ntitulé",C12)))</formula>
    </cfRule>
    <cfRule type="containsBlanks" dxfId="674" priority="59">
      <formula>LEN(TRIM(C12))=0</formula>
    </cfRule>
  </conditionalFormatting>
  <conditionalFormatting sqref="C12:C15">
    <cfRule type="containsText" dxfId="673" priority="57" operator="containsText" text="libre">
      <formula>NOT(ISERROR(SEARCH("libre",C12)))</formula>
    </cfRule>
  </conditionalFormatting>
  <conditionalFormatting sqref="C12">
    <cfRule type="containsText" dxfId="672" priority="55" operator="containsText" text="ntitulé">
      <formula>NOT(ISERROR(SEARCH("ntitulé",C12)))</formula>
    </cfRule>
    <cfRule type="containsBlanks" dxfId="671" priority="56">
      <formula>LEN(TRIM(C12))=0</formula>
    </cfRule>
  </conditionalFormatting>
  <conditionalFormatting sqref="C12">
    <cfRule type="containsText" dxfId="670" priority="54" operator="containsText" text="libre">
      <formula>NOT(ISERROR(SEARCH("libre",C12)))</formula>
    </cfRule>
  </conditionalFormatting>
  <conditionalFormatting sqref="C11">
    <cfRule type="containsText" dxfId="669" priority="52" operator="containsText" text="ntitulé">
      <formula>NOT(ISERROR(SEARCH("ntitulé",C11)))</formula>
    </cfRule>
    <cfRule type="containsBlanks" dxfId="668" priority="53">
      <formula>LEN(TRIM(C11))=0</formula>
    </cfRule>
  </conditionalFormatting>
  <conditionalFormatting sqref="C11">
    <cfRule type="containsText" dxfId="667" priority="51" operator="containsText" text="libre">
      <formula>NOT(ISERROR(SEARCH("libre",C11)))</formula>
    </cfRule>
  </conditionalFormatting>
  <conditionalFormatting sqref="C13">
    <cfRule type="containsText" dxfId="666" priority="49" operator="containsText" text="ntitulé">
      <formula>NOT(ISERROR(SEARCH("ntitulé",C13)))</formula>
    </cfRule>
    <cfRule type="containsBlanks" dxfId="665" priority="50">
      <formula>LEN(TRIM(C13))=0</formula>
    </cfRule>
  </conditionalFormatting>
  <conditionalFormatting sqref="C13">
    <cfRule type="containsText" dxfId="664" priority="48" operator="containsText" text="libre">
      <formula>NOT(ISERROR(SEARCH("libre",C13)))</formula>
    </cfRule>
  </conditionalFormatting>
  <conditionalFormatting sqref="C14">
    <cfRule type="containsText" dxfId="663" priority="46" operator="containsText" text="ntitulé">
      <formula>NOT(ISERROR(SEARCH("ntitulé",C14)))</formula>
    </cfRule>
    <cfRule type="containsBlanks" dxfId="662" priority="47">
      <formula>LEN(TRIM(C14))=0</formula>
    </cfRule>
  </conditionalFormatting>
  <conditionalFormatting sqref="C14">
    <cfRule type="containsText" dxfId="661" priority="45" operator="containsText" text="libre">
      <formula>NOT(ISERROR(SEARCH("libre",C14)))</formula>
    </cfRule>
  </conditionalFormatting>
  <conditionalFormatting sqref="C15">
    <cfRule type="containsText" dxfId="660" priority="43" operator="containsText" text="ntitulé">
      <formula>NOT(ISERROR(SEARCH("ntitulé",C15)))</formula>
    </cfRule>
    <cfRule type="containsBlanks" dxfId="659" priority="44">
      <formula>LEN(TRIM(C15))=0</formula>
    </cfRule>
  </conditionalFormatting>
  <conditionalFormatting sqref="C15">
    <cfRule type="containsText" dxfId="658" priority="42" operator="containsText" text="libre">
      <formula>NOT(ISERROR(SEARCH("libre",C15)))</formula>
    </cfRule>
  </conditionalFormatting>
  <conditionalFormatting sqref="L14:L17">
    <cfRule type="containsText" dxfId="657" priority="40" operator="containsText" text="ntitulé">
      <formula>NOT(ISERROR(SEARCH("ntitulé",L14)))</formula>
    </cfRule>
    <cfRule type="containsBlanks" dxfId="656" priority="41">
      <formula>LEN(TRIM(L14))=0</formula>
    </cfRule>
  </conditionalFormatting>
  <conditionalFormatting sqref="L14:L17">
    <cfRule type="containsText" dxfId="655" priority="39" operator="containsText" text="libre">
      <formula>NOT(ISERROR(SEARCH("libre",L14)))</formula>
    </cfRule>
  </conditionalFormatting>
  <conditionalFormatting sqref="L18:L27">
    <cfRule type="containsText" dxfId="654" priority="37" operator="containsText" text="ntitulé">
      <formula>NOT(ISERROR(SEARCH("ntitulé",L18)))</formula>
    </cfRule>
    <cfRule type="containsBlanks" dxfId="653" priority="38">
      <formula>LEN(TRIM(L18))=0</formula>
    </cfRule>
  </conditionalFormatting>
  <conditionalFormatting sqref="L18:L27">
    <cfRule type="containsText" dxfId="652" priority="36" operator="containsText" text="libre">
      <formula>NOT(ISERROR(SEARCH("libre",L18)))</formula>
    </cfRule>
  </conditionalFormatting>
  <conditionalFormatting sqref="A9:B27">
    <cfRule type="containsText" dxfId="651" priority="2" operator="containsText" text="libre">
      <formula>NOT(ISERROR(SEARCH("libre",A9)))</formula>
    </cfRule>
  </conditionalFormatting>
  <conditionalFormatting sqref="O9:S27">
    <cfRule type="cellIs" dxfId="650" priority="1" operator="greaterThan">
      <formula>0.1</formula>
    </cfRule>
  </conditionalFormatting>
  <hyperlinks>
    <hyperlink ref="A1" location="TAB00!A1" display="Retour page de garde" xr:uid="{64A75146-8D44-45D7-8E7B-2F7E5333010B}"/>
  </hyperlinks>
  <pageMargins left="0.7" right="0.7" top="0.75" bottom="0.75" header="0.3" footer="0.3"/>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8C09-D66A-440A-BEAD-B777B8A734C8}">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542" customWidth="1"/>
    <col min="2" max="2" width="36.1640625" style="487" customWidth="1"/>
    <col min="3" max="3" width="17.6640625" style="487" customWidth="1"/>
    <col min="4" max="5" width="18.5" style="487" customWidth="1"/>
    <col min="6" max="7" width="18.1640625" style="487" customWidth="1"/>
    <col min="8" max="9" width="18.5" style="487" customWidth="1"/>
    <col min="10" max="12" width="18.5" style="542" customWidth="1"/>
    <col min="13" max="13" width="18.5" style="487" customWidth="1"/>
    <col min="14" max="14" width="9.1640625" style="487"/>
    <col min="15" max="19" width="6.33203125" style="487" bestFit="1" customWidth="1"/>
    <col min="20" max="16384" width="9.1640625" style="487"/>
  </cols>
  <sheetData>
    <row r="1" spans="1:19" ht="15" x14ac:dyDescent="0.3">
      <c r="A1" s="539" t="s">
        <v>33</v>
      </c>
      <c r="J1" s="487"/>
      <c r="K1" s="487"/>
      <c r="L1" s="487"/>
    </row>
    <row r="2" spans="1:19" x14ac:dyDescent="0.3">
      <c r="A2" s="487"/>
      <c r="J2" s="487"/>
      <c r="K2" s="487"/>
      <c r="L2" s="487"/>
    </row>
    <row r="3" spans="1:19" ht="21" customHeight="1" x14ac:dyDescent="0.3">
      <c r="A3" s="617" t="str">
        <f>TAB00!B65&amp;" : "&amp;TAB00!C65</f>
        <v>TAB4.1.1.2 : Détail des "services et biens divers" hors coûts informatiques</v>
      </c>
      <c r="B3" s="617"/>
      <c r="C3" s="617"/>
      <c r="D3" s="617"/>
      <c r="E3" s="617"/>
      <c r="F3" s="617"/>
      <c r="G3" s="617"/>
      <c r="H3" s="617"/>
      <c r="I3" s="617"/>
      <c r="J3" s="617"/>
      <c r="K3" s="617"/>
      <c r="L3" s="617"/>
      <c r="M3" s="617"/>
      <c r="N3" s="617"/>
      <c r="O3" s="617"/>
      <c r="P3" s="617"/>
      <c r="Q3" s="617"/>
      <c r="R3" s="617"/>
      <c r="S3" s="617"/>
    </row>
    <row r="4" spans="1:19" ht="16.5" x14ac:dyDescent="0.3">
      <c r="A4" s="540"/>
      <c r="B4" s="541"/>
      <c r="C4" s="541"/>
      <c r="D4" s="541"/>
      <c r="E4" s="541"/>
      <c r="F4" s="541"/>
      <c r="G4" s="541"/>
      <c r="H4" s="541"/>
      <c r="I4" s="541"/>
    </row>
    <row r="5" spans="1:19" s="543" customFormat="1" x14ac:dyDescent="0.3">
      <c r="A5" s="660" t="s">
        <v>995</v>
      </c>
      <c r="B5" s="660"/>
      <c r="C5" s="660"/>
      <c r="D5" s="660"/>
      <c r="E5" s="660"/>
      <c r="F5" s="660"/>
      <c r="G5" s="660"/>
      <c r="H5" s="660"/>
      <c r="I5" s="660"/>
      <c r="J5" s="660"/>
      <c r="K5" s="660"/>
      <c r="L5" s="660"/>
      <c r="M5" s="660"/>
      <c r="N5" s="660"/>
      <c r="O5" s="660"/>
      <c r="P5" s="660"/>
      <c r="Q5" s="660"/>
      <c r="R5" s="660"/>
      <c r="S5" s="660"/>
    </row>
    <row r="6" spans="1:19" s="543" customFormat="1" x14ac:dyDescent="0.3">
      <c r="A6" s="544"/>
      <c r="B6" s="545"/>
      <c r="C6" s="545"/>
      <c r="D6" s="545"/>
      <c r="E6" s="545"/>
      <c r="F6" s="545"/>
      <c r="G6" s="545"/>
      <c r="H6" s="545"/>
      <c r="I6" s="545"/>
      <c r="J6" s="546"/>
      <c r="K6" s="546"/>
      <c r="L6" s="546"/>
    </row>
    <row r="7" spans="1:19" s="543" customFormat="1" ht="13.5" customHeight="1" x14ac:dyDescent="0.3">
      <c r="A7" s="546"/>
      <c r="O7" s="624" t="s">
        <v>694</v>
      </c>
      <c r="P7" s="625"/>
      <c r="Q7" s="625"/>
      <c r="R7" s="625"/>
      <c r="S7" s="625"/>
    </row>
    <row r="8" spans="1:19" s="543" customFormat="1" ht="27" x14ac:dyDescent="0.3">
      <c r="A8" s="546"/>
      <c r="C8" s="100" t="s">
        <v>967</v>
      </c>
      <c r="D8" s="100" t="s">
        <v>968</v>
      </c>
      <c r="E8" s="19" t="s">
        <v>7</v>
      </c>
      <c r="F8" s="100" t="s">
        <v>969</v>
      </c>
      <c r="G8" s="19" t="s">
        <v>7</v>
      </c>
      <c r="H8" s="100" t="s">
        <v>970</v>
      </c>
      <c r="I8" s="19" t="s">
        <v>7</v>
      </c>
      <c r="J8" s="100" t="s">
        <v>971</v>
      </c>
      <c r="K8" s="19" t="s">
        <v>7</v>
      </c>
      <c r="L8" s="100" t="s">
        <v>972</v>
      </c>
      <c r="M8" s="19" t="s">
        <v>7</v>
      </c>
      <c r="O8" s="536" t="s">
        <v>825</v>
      </c>
      <c r="P8" s="536" t="s">
        <v>826</v>
      </c>
      <c r="Q8" s="536" t="s">
        <v>827</v>
      </c>
      <c r="R8" s="536" t="s">
        <v>828</v>
      </c>
      <c r="S8" s="536" t="s">
        <v>829</v>
      </c>
    </row>
    <row r="9" spans="1:19" s="543" customFormat="1" ht="13.5" customHeight="1" x14ac:dyDescent="0.3">
      <c r="A9" s="658" t="s">
        <v>947</v>
      </c>
      <c r="B9" s="659"/>
      <c r="C9" s="548"/>
      <c r="D9" s="548"/>
      <c r="E9" s="144">
        <f>+C9-D9</f>
        <v>0</v>
      </c>
      <c r="F9" s="548"/>
      <c r="G9" s="144">
        <f>D9-F9</f>
        <v>0</v>
      </c>
      <c r="H9" s="548"/>
      <c r="I9" s="144">
        <f>F9-H9</f>
        <v>0</v>
      </c>
      <c r="J9" s="548"/>
      <c r="K9" s="144">
        <f>H9-J9</f>
        <v>0</v>
      </c>
      <c r="L9" s="548"/>
      <c r="M9" s="144">
        <f>J9-L9</f>
        <v>0</v>
      </c>
      <c r="O9" s="218">
        <f>IFERROR(IF(AND(ROUND(SUM(C9:C9),0)=0,ROUND(SUM(D9:D9),0)&gt;ROUND(SUM(C9:C9),0)),"INF",(ROUND(SUM(D9:D9),0)-ROUND(SUM(C9:C9),0))/ROUND(SUM(C9:C9),0)),0)</f>
        <v>0</v>
      </c>
      <c r="P9" s="218">
        <f>IFERROR(IF(AND(ROUND(SUM(D9:D9),0)=0,ROUND(SUM(F9:F9),0)&gt;ROUND(SUM(D9:D9),0)),"INF",(ROUND(SUM(F9:F9),0)-ROUND(SUM(D9:D9),0))/ROUND(SUM(D9:D9),0)),0)</f>
        <v>0</v>
      </c>
      <c r="Q9" s="218">
        <f>IFERROR(IF(AND(ROUND(SUM(F9:F9),0)=0,ROUND(SUM(H9:H9),0)&gt;ROUND(SUM(F9:F9),0)),"INF",(ROUND(SUM(H9:H9),0)-ROUND(SUM(F9:F9),0))/ROUND(SUM(F9:F9),0)),0)</f>
        <v>0</v>
      </c>
      <c r="R9" s="218">
        <f>IFERROR(IF(AND(ROUND(SUM(H9:H9),0)=0,ROUND(SUM(J9:J9),0)&gt;ROUND(SUM(H9:H9),0)),"INF",(ROUND(SUM(J9:J9),0)-ROUND(SUM(H9:H9),0))/ROUND(SUM(H9:H9),0)),0)</f>
        <v>0</v>
      </c>
      <c r="S9" s="218">
        <f>IFERROR(IF(AND(ROUND(SUM(J9:J9),0)=0,ROUND(SUM(L9:L9),0)&gt;ROUND(SUM(J9:J9),0)),"INF",(ROUND(SUM(L9:L9),0)-ROUND(SUM(J9:J9),0))/ROUND(SUM(J9:J9),0)),0)</f>
        <v>0</v>
      </c>
    </row>
    <row r="10" spans="1:19" s="543" customFormat="1" ht="13.5" customHeight="1" x14ac:dyDescent="0.3">
      <c r="A10" s="658" t="s">
        <v>947</v>
      </c>
      <c r="B10" s="659"/>
      <c r="C10" s="549"/>
      <c r="D10" s="549"/>
      <c r="E10" s="144">
        <f t="shared" ref="E10:E27" si="0">+C10-D10</f>
        <v>0</v>
      </c>
      <c r="F10" s="549"/>
      <c r="G10" s="144">
        <f t="shared" ref="G10:G27" si="1">D10-F10</f>
        <v>0</v>
      </c>
      <c r="H10" s="549"/>
      <c r="I10" s="144">
        <f t="shared" ref="I10:I27" si="2">F10-H10</f>
        <v>0</v>
      </c>
      <c r="J10" s="549"/>
      <c r="K10" s="144">
        <f t="shared" ref="K10:K27" si="3">H10-J10</f>
        <v>0</v>
      </c>
      <c r="L10" s="549"/>
      <c r="M10" s="144">
        <f t="shared" ref="M10:M27" si="4">J10-L10</f>
        <v>0</v>
      </c>
      <c r="O10" s="218">
        <f t="shared" ref="O10:O27" si="5">IFERROR(IF(AND(ROUND(SUM(C10:C10),0)=0,ROUND(SUM(D10:D10),0)&gt;ROUND(SUM(C10:C10),0)),"INF",(ROUND(SUM(D10:D10),0)-ROUND(SUM(C10:C10),0))/ROUND(SUM(C10:C10),0)),0)</f>
        <v>0</v>
      </c>
      <c r="P10" s="218">
        <f t="shared" ref="P10:P27" si="6">IFERROR(IF(AND(ROUND(SUM(D10:D10),0)=0,ROUND(SUM(F10:F10),0)&gt;ROUND(SUM(D10:D10),0)),"INF",(ROUND(SUM(F10:F10),0)-ROUND(SUM(D10:D10),0))/ROUND(SUM(D10:D10),0)),0)</f>
        <v>0</v>
      </c>
      <c r="Q10" s="218">
        <f t="shared" ref="Q10:Q27" si="7">IFERROR(IF(AND(ROUND(SUM(F10:F10),0)=0,ROUND(SUM(H10:H10),0)&gt;ROUND(SUM(F10:F10),0)),"INF",(ROUND(SUM(H10:H10),0)-ROUND(SUM(F10:F10),0))/ROUND(SUM(F10:F10),0)),0)</f>
        <v>0</v>
      </c>
      <c r="R10" s="218">
        <f t="shared" ref="R10:R27" si="8">IFERROR(IF(AND(ROUND(SUM(H10:H10),0)=0,ROUND(SUM(J10:J10),0)&gt;ROUND(SUM(H10:H10),0)),"INF",(ROUND(SUM(J10:J10),0)-ROUND(SUM(H10:H10),0))/ROUND(SUM(H10:H10),0)),0)</f>
        <v>0</v>
      </c>
      <c r="S10" s="218">
        <f t="shared" ref="S10:S27" si="9">IFERROR(IF(AND(ROUND(SUM(J10:J10),0)=0,ROUND(SUM(L10:L10),0)&gt;ROUND(SUM(J10:J10),0)),"INF",(ROUND(SUM(L10:L10),0)-ROUND(SUM(J10:J10),0))/ROUND(SUM(J10:J10),0)),0)</f>
        <v>0</v>
      </c>
    </row>
    <row r="11" spans="1:19" s="543" customFormat="1" ht="13.5" customHeight="1" x14ac:dyDescent="0.3">
      <c r="A11" s="658" t="s">
        <v>947</v>
      </c>
      <c r="B11" s="659"/>
      <c r="C11" s="549"/>
      <c r="D11" s="549"/>
      <c r="E11" s="144">
        <f t="shared" si="0"/>
        <v>0</v>
      </c>
      <c r="F11" s="549"/>
      <c r="G11" s="144">
        <f t="shared" si="1"/>
        <v>0</v>
      </c>
      <c r="H11" s="549"/>
      <c r="I11" s="144">
        <f t="shared" si="2"/>
        <v>0</v>
      </c>
      <c r="J11" s="549"/>
      <c r="K11" s="144">
        <f t="shared" si="3"/>
        <v>0</v>
      </c>
      <c r="L11" s="549"/>
      <c r="M11" s="144">
        <f t="shared" si="4"/>
        <v>0</v>
      </c>
      <c r="O11" s="218">
        <f t="shared" si="5"/>
        <v>0</v>
      </c>
      <c r="P11" s="218">
        <f t="shared" si="6"/>
        <v>0</v>
      </c>
      <c r="Q11" s="218">
        <f t="shared" si="7"/>
        <v>0</v>
      </c>
      <c r="R11" s="218">
        <f t="shared" si="8"/>
        <v>0</v>
      </c>
      <c r="S11" s="218">
        <f t="shared" si="9"/>
        <v>0</v>
      </c>
    </row>
    <row r="12" spans="1:19" s="543" customFormat="1" ht="13.5" customHeight="1" x14ac:dyDescent="0.3">
      <c r="A12" s="658" t="s">
        <v>947</v>
      </c>
      <c r="B12" s="659"/>
      <c r="C12" s="549"/>
      <c r="D12" s="549"/>
      <c r="E12" s="144">
        <f t="shared" si="0"/>
        <v>0</v>
      </c>
      <c r="F12" s="549"/>
      <c r="G12" s="144">
        <f t="shared" si="1"/>
        <v>0</v>
      </c>
      <c r="H12" s="549"/>
      <c r="I12" s="144">
        <f t="shared" si="2"/>
        <v>0</v>
      </c>
      <c r="J12" s="549"/>
      <c r="K12" s="144">
        <f t="shared" si="3"/>
        <v>0</v>
      </c>
      <c r="L12" s="549"/>
      <c r="M12" s="144">
        <f t="shared" si="4"/>
        <v>0</v>
      </c>
      <c r="O12" s="218">
        <f t="shared" si="5"/>
        <v>0</v>
      </c>
      <c r="P12" s="218">
        <f t="shared" si="6"/>
        <v>0</v>
      </c>
      <c r="Q12" s="218">
        <f t="shared" si="7"/>
        <v>0</v>
      </c>
      <c r="R12" s="218">
        <f t="shared" si="8"/>
        <v>0</v>
      </c>
      <c r="S12" s="218">
        <f t="shared" si="9"/>
        <v>0</v>
      </c>
    </row>
    <row r="13" spans="1:19" s="543" customFormat="1" ht="13.5" customHeight="1" x14ac:dyDescent="0.3">
      <c r="A13" s="658" t="s">
        <v>947</v>
      </c>
      <c r="B13" s="659"/>
      <c r="C13" s="549"/>
      <c r="D13" s="549"/>
      <c r="E13" s="144">
        <f t="shared" si="0"/>
        <v>0</v>
      </c>
      <c r="F13" s="549"/>
      <c r="G13" s="144">
        <f t="shared" si="1"/>
        <v>0</v>
      </c>
      <c r="H13" s="549"/>
      <c r="I13" s="144">
        <f t="shared" si="2"/>
        <v>0</v>
      </c>
      <c r="J13" s="549"/>
      <c r="K13" s="144">
        <f t="shared" si="3"/>
        <v>0</v>
      </c>
      <c r="L13" s="549"/>
      <c r="M13" s="144">
        <f t="shared" si="4"/>
        <v>0</v>
      </c>
      <c r="O13" s="218">
        <f t="shared" si="5"/>
        <v>0</v>
      </c>
      <c r="P13" s="218">
        <f t="shared" si="6"/>
        <v>0</v>
      </c>
      <c r="Q13" s="218">
        <f t="shared" si="7"/>
        <v>0</v>
      </c>
      <c r="R13" s="218">
        <f t="shared" si="8"/>
        <v>0</v>
      </c>
      <c r="S13" s="218">
        <f t="shared" si="9"/>
        <v>0</v>
      </c>
    </row>
    <row r="14" spans="1:19" s="543" customFormat="1" ht="13.5" customHeight="1" x14ac:dyDescent="0.3">
      <c r="A14" s="658" t="s">
        <v>947</v>
      </c>
      <c r="B14" s="659"/>
      <c r="C14" s="549"/>
      <c r="D14" s="549"/>
      <c r="E14" s="144">
        <f t="shared" si="0"/>
        <v>0</v>
      </c>
      <c r="F14" s="549"/>
      <c r="G14" s="144">
        <f t="shared" si="1"/>
        <v>0</v>
      </c>
      <c r="H14" s="549"/>
      <c r="I14" s="144">
        <f t="shared" si="2"/>
        <v>0</v>
      </c>
      <c r="J14" s="549"/>
      <c r="K14" s="144">
        <f t="shared" si="3"/>
        <v>0</v>
      </c>
      <c r="L14" s="549"/>
      <c r="M14" s="144">
        <f t="shared" si="4"/>
        <v>0</v>
      </c>
      <c r="O14" s="218">
        <f t="shared" si="5"/>
        <v>0</v>
      </c>
      <c r="P14" s="218">
        <f t="shared" si="6"/>
        <v>0</v>
      </c>
      <c r="Q14" s="218">
        <f t="shared" si="7"/>
        <v>0</v>
      </c>
      <c r="R14" s="218">
        <f t="shared" si="8"/>
        <v>0</v>
      </c>
      <c r="S14" s="218">
        <f t="shared" si="9"/>
        <v>0</v>
      </c>
    </row>
    <row r="15" spans="1:19" s="543" customFormat="1" ht="13.5" customHeight="1" x14ac:dyDescent="0.3">
      <c r="A15" s="658" t="s">
        <v>947</v>
      </c>
      <c r="B15" s="659"/>
      <c r="C15" s="549"/>
      <c r="D15" s="549"/>
      <c r="E15" s="144">
        <f t="shared" si="0"/>
        <v>0</v>
      </c>
      <c r="F15" s="549"/>
      <c r="G15" s="144">
        <f t="shared" si="1"/>
        <v>0</v>
      </c>
      <c r="H15" s="549"/>
      <c r="I15" s="144">
        <f t="shared" si="2"/>
        <v>0</v>
      </c>
      <c r="J15" s="549"/>
      <c r="K15" s="144">
        <f t="shared" si="3"/>
        <v>0</v>
      </c>
      <c r="L15" s="549"/>
      <c r="M15" s="144">
        <f t="shared" si="4"/>
        <v>0</v>
      </c>
      <c r="O15" s="218">
        <f t="shared" si="5"/>
        <v>0</v>
      </c>
      <c r="P15" s="218">
        <f t="shared" si="6"/>
        <v>0</v>
      </c>
      <c r="Q15" s="218">
        <f t="shared" si="7"/>
        <v>0</v>
      </c>
      <c r="R15" s="218">
        <f t="shared" si="8"/>
        <v>0</v>
      </c>
      <c r="S15" s="218">
        <f t="shared" si="9"/>
        <v>0</v>
      </c>
    </row>
    <row r="16" spans="1:19" s="543" customFormat="1" ht="13.5" customHeight="1" x14ac:dyDescent="0.3">
      <c r="A16" s="658" t="s">
        <v>947</v>
      </c>
      <c r="B16" s="659"/>
      <c r="C16" s="549"/>
      <c r="D16" s="549"/>
      <c r="E16" s="144">
        <f t="shared" si="0"/>
        <v>0</v>
      </c>
      <c r="F16" s="549"/>
      <c r="G16" s="144">
        <f t="shared" si="1"/>
        <v>0</v>
      </c>
      <c r="H16" s="549"/>
      <c r="I16" s="144">
        <f t="shared" si="2"/>
        <v>0</v>
      </c>
      <c r="J16" s="549"/>
      <c r="K16" s="144">
        <f t="shared" si="3"/>
        <v>0</v>
      </c>
      <c r="L16" s="549"/>
      <c r="M16" s="144">
        <f t="shared" si="4"/>
        <v>0</v>
      </c>
      <c r="O16" s="218">
        <f t="shared" si="5"/>
        <v>0</v>
      </c>
      <c r="P16" s="218">
        <f t="shared" si="6"/>
        <v>0</v>
      </c>
      <c r="Q16" s="218">
        <f t="shared" si="7"/>
        <v>0</v>
      </c>
      <c r="R16" s="218">
        <f t="shared" si="8"/>
        <v>0</v>
      </c>
      <c r="S16" s="218">
        <f t="shared" si="9"/>
        <v>0</v>
      </c>
    </row>
    <row r="17" spans="1:19" s="543" customFormat="1" ht="13.5" customHeight="1" x14ac:dyDescent="0.3">
      <c r="A17" s="658" t="s">
        <v>947</v>
      </c>
      <c r="B17" s="659"/>
      <c r="C17" s="549"/>
      <c r="D17" s="549"/>
      <c r="E17" s="144">
        <f t="shared" si="0"/>
        <v>0</v>
      </c>
      <c r="F17" s="549"/>
      <c r="G17" s="144">
        <f t="shared" si="1"/>
        <v>0</v>
      </c>
      <c r="H17" s="549"/>
      <c r="I17" s="144">
        <f t="shared" si="2"/>
        <v>0</v>
      </c>
      <c r="J17" s="549"/>
      <c r="K17" s="144">
        <f t="shared" si="3"/>
        <v>0</v>
      </c>
      <c r="L17" s="549"/>
      <c r="M17" s="144">
        <f t="shared" si="4"/>
        <v>0</v>
      </c>
      <c r="O17" s="218">
        <f t="shared" si="5"/>
        <v>0</v>
      </c>
      <c r="P17" s="218">
        <f t="shared" si="6"/>
        <v>0</v>
      </c>
      <c r="Q17" s="218">
        <f t="shared" si="7"/>
        <v>0</v>
      </c>
      <c r="R17" s="218">
        <f t="shared" si="8"/>
        <v>0</v>
      </c>
      <c r="S17" s="218">
        <f t="shared" si="9"/>
        <v>0</v>
      </c>
    </row>
    <row r="18" spans="1:19" s="543" customFormat="1" ht="13.5" customHeight="1" x14ac:dyDescent="0.3">
      <c r="A18" s="658" t="s">
        <v>947</v>
      </c>
      <c r="B18" s="659"/>
      <c r="C18" s="549"/>
      <c r="D18" s="549"/>
      <c r="E18" s="144">
        <f t="shared" si="0"/>
        <v>0</v>
      </c>
      <c r="F18" s="549"/>
      <c r="G18" s="144">
        <f t="shared" si="1"/>
        <v>0</v>
      </c>
      <c r="H18" s="549"/>
      <c r="I18" s="144">
        <f t="shared" si="2"/>
        <v>0</v>
      </c>
      <c r="J18" s="549"/>
      <c r="K18" s="144">
        <f t="shared" si="3"/>
        <v>0</v>
      </c>
      <c r="L18" s="549"/>
      <c r="M18" s="144">
        <f t="shared" si="4"/>
        <v>0</v>
      </c>
      <c r="O18" s="218">
        <f t="shared" si="5"/>
        <v>0</v>
      </c>
      <c r="P18" s="218">
        <f t="shared" si="6"/>
        <v>0</v>
      </c>
      <c r="Q18" s="218">
        <f t="shared" si="7"/>
        <v>0</v>
      </c>
      <c r="R18" s="218">
        <f t="shared" si="8"/>
        <v>0</v>
      </c>
      <c r="S18" s="218">
        <f t="shared" si="9"/>
        <v>0</v>
      </c>
    </row>
    <row r="19" spans="1:19" s="543" customFormat="1" ht="13.5" customHeight="1" x14ac:dyDescent="0.3">
      <c r="A19" s="658" t="s">
        <v>947</v>
      </c>
      <c r="B19" s="659"/>
      <c r="C19" s="549"/>
      <c r="D19" s="549"/>
      <c r="E19" s="144">
        <f t="shared" si="0"/>
        <v>0</v>
      </c>
      <c r="F19" s="549"/>
      <c r="G19" s="144">
        <f t="shared" si="1"/>
        <v>0</v>
      </c>
      <c r="H19" s="549"/>
      <c r="I19" s="144">
        <f t="shared" si="2"/>
        <v>0</v>
      </c>
      <c r="J19" s="549"/>
      <c r="K19" s="144">
        <f t="shared" si="3"/>
        <v>0</v>
      </c>
      <c r="L19" s="549"/>
      <c r="M19" s="144">
        <f t="shared" si="4"/>
        <v>0</v>
      </c>
      <c r="O19" s="218">
        <f t="shared" si="5"/>
        <v>0</v>
      </c>
      <c r="P19" s="218">
        <f t="shared" si="6"/>
        <v>0</v>
      </c>
      <c r="Q19" s="218">
        <f t="shared" si="7"/>
        <v>0</v>
      </c>
      <c r="R19" s="218">
        <f t="shared" si="8"/>
        <v>0</v>
      </c>
      <c r="S19" s="218">
        <f t="shared" si="9"/>
        <v>0</v>
      </c>
    </row>
    <row r="20" spans="1:19" s="543" customFormat="1" ht="13.5" customHeight="1" x14ac:dyDescent="0.3">
      <c r="A20" s="658" t="s">
        <v>947</v>
      </c>
      <c r="B20" s="659"/>
      <c r="C20" s="549"/>
      <c r="D20" s="549"/>
      <c r="E20" s="144">
        <f t="shared" si="0"/>
        <v>0</v>
      </c>
      <c r="F20" s="549"/>
      <c r="G20" s="144">
        <f t="shared" si="1"/>
        <v>0</v>
      </c>
      <c r="H20" s="549"/>
      <c r="I20" s="144">
        <f t="shared" si="2"/>
        <v>0</v>
      </c>
      <c r="J20" s="549"/>
      <c r="K20" s="144">
        <f t="shared" si="3"/>
        <v>0</v>
      </c>
      <c r="L20" s="549"/>
      <c r="M20" s="144">
        <f t="shared" si="4"/>
        <v>0</v>
      </c>
      <c r="O20" s="218">
        <f t="shared" si="5"/>
        <v>0</v>
      </c>
      <c r="P20" s="218">
        <f t="shared" si="6"/>
        <v>0</v>
      </c>
      <c r="Q20" s="218">
        <f t="shared" si="7"/>
        <v>0</v>
      </c>
      <c r="R20" s="218">
        <f t="shared" si="8"/>
        <v>0</v>
      </c>
      <c r="S20" s="218">
        <f t="shared" si="9"/>
        <v>0</v>
      </c>
    </row>
    <row r="21" spans="1:19" s="543" customFormat="1" ht="13.5" customHeight="1" x14ac:dyDescent="0.3">
      <c r="A21" s="658" t="s">
        <v>947</v>
      </c>
      <c r="B21" s="659"/>
      <c r="C21" s="549"/>
      <c r="D21" s="549"/>
      <c r="E21" s="144">
        <f t="shared" si="0"/>
        <v>0</v>
      </c>
      <c r="F21" s="549"/>
      <c r="G21" s="144">
        <f t="shared" si="1"/>
        <v>0</v>
      </c>
      <c r="H21" s="549"/>
      <c r="I21" s="144">
        <f t="shared" si="2"/>
        <v>0</v>
      </c>
      <c r="J21" s="549"/>
      <c r="K21" s="144">
        <f t="shared" si="3"/>
        <v>0</v>
      </c>
      <c r="L21" s="549"/>
      <c r="M21" s="144">
        <f t="shared" si="4"/>
        <v>0</v>
      </c>
      <c r="O21" s="218">
        <f t="shared" si="5"/>
        <v>0</v>
      </c>
      <c r="P21" s="218">
        <f t="shared" si="6"/>
        <v>0</v>
      </c>
      <c r="Q21" s="218">
        <f t="shared" si="7"/>
        <v>0</v>
      </c>
      <c r="R21" s="218">
        <f t="shared" si="8"/>
        <v>0</v>
      </c>
      <c r="S21" s="218">
        <f t="shared" si="9"/>
        <v>0</v>
      </c>
    </row>
    <row r="22" spans="1:19" s="543" customFormat="1" ht="13.5" customHeight="1" x14ac:dyDescent="0.3">
      <c r="A22" s="658" t="s">
        <v>947</v>
      </c>
      <c r="B22" s="659"/>
      <c r="C22" s="549"/>
      <c r="D22" s="549"/>
      <c r="E22" s="144">
        <f t="shared" si="0"/>
        <v>0</v>
      </c>
      <c r="F22" s="549"/>
      <c r="G22" s="144">
        <f t="shared" si="1"/>
        <v>0</v>
      </c>
      <c r="H22" s="549"/>
      <c r="I22" s="144">
        <f t="shared" si="2"/>
        <v>0</v>
      </c>
      <c r="J22" s="549"/>
      <c r="K22" s="144">
        <f t="shared" si="3"/>
        <v>0</v>
      </c>
      <c r="L22" s="549"/>
      <c r="M22" s="144">
        <f t="shared" si="4"/>
        <v>0</v>
      </c>
      <c r="O22" s="218">
        <f t="shared" si="5"/>
        <v>0</v>
      </c>
      <c r="P22" s="218">
        <f t="shared" si="6"/>
        <v>0</v>
      </c>
      <c r="Q22" s="218">
        <f t="shared" si="7"/>
        <v>0</v>
      </c>
      <c r="R22" s="218">
        <f t="shared" si="8"/>
        <v>0</v>
      </c>
      <c r="S22" s="218">
        <f t="shared" si="9"/>
        <v>0</v>
      </c>
    </row>
    <row r="23" spans="1:19" s="543" customFormat="1" ht="13.5" customHeight="1" x14ac:dyDescent="0.3">
      <c r="A23" s="658" t="s">
        <v>947</v>
      </c>
      <c r="B23" s="659"/>
      <c r="C23" s="549"/>
      <c r="D23" s="549"/>
      <c r="E23" s="144">
        <f t="shared" si="0"/>
        <v>0</v>
      </c>
      <c r="F23" s="549"/>
      <c r="G23" s="144">
        <f t="shared" si="1"/>
        <v>0</v>
      </c>
      <c r="H23" s="549"/>
      <c r="I23" s="144">
        <f t="shared" si="2"/>
        <v>0</v>
      </c>
      <c r="J23" s="549"/>
      <c r="K23" s="144">
        <f t="shared" si="3"/>
        <v>0</v>
      </c>
      <c r="L23" s="549"/>
      <c r="M23" s="144">
        <f t="shared" si="4"/>
        <v>0</v>
      </c>
      <c r="O23" s="218">
        <f t="shared" si="5"/>
        <v>0</v>
      </c>
      <c r="P23" s="218">
        <f t="shared" si="6"/>
        <v>0</v>
      </c>
      <c r="Q23" s="218">
        <f t="shared" si="7"/>
        <v>0</v>
      </c>
      <c r="R23" s="218">
        <f t="shared" si="8"/>
        <v>0</v>
      </c>
      <c r="S23" s="218">
        <f t="shared" si="9"/>
        <v>0</v>
      </c>
    </row>
    <row r="24" spans="1:19" s="543" customFormat="1" ht="13.5" customHeight="1" x14ac:dyDescent="0.3">
      <c r="A24" s="658" t="s">
        <v>947</v>
      </c>
      <c r="B24" s="659"/>
      <c r="C24" s="549"/>
      <c r="D24" s="549"/>
      <c r="E24" s="144">
        <f t="shared" si="0"/>
        <v>0</v>
      </c>
      <c r="F24" s="549"/>
      <c r="G24" s="144">
        <f t="shared" si="1"/>
        <v>0</v>
      </c>
      <c r="H24" s="549"/>
      <c r="I24" s="144">
        <f t="shared" si="2"/>
        <v>0</v>
      </c>
      <c r="J24" s="549"/>
      <c r="K24" s="144">
        <f t="shared" si="3"/>
        <v>0</v>
      </c>
      <c r="L24" s="549"/>
      <c r="M24" s="144">
        <f t="shared" si="4"/>
        <v>0</v>
      </c>
      <c r="O24" s="218">
        <f t="shared" si="5"/>
        <v>0</v>
      </c>
      <c r="P24" s="218">
        <f t="shared" si="6"/>
        <v>0</v>
      </c>
      <c r="Q24" s="218">
        <f t="shared" si="7"/>
        <v>0</v>
      </c>
      <c r="R24" s="218">
        <f t="shared" si="8"/>
        <v>0</v>
      </c>
      <c r="S24" s="218">
        <f t="shared" si="9"/>
        <v>0</v>
      </c>
    </row>
    <row r="25" spans="1:19" s="543" customFormat="1" ht="13.5" customHeight="1" x14ac:dyDescent="0.3">
      <c r="A25" s="658" t="s">
        <v>947</v>
      </c>
      <c r="B25" s="659"/>
      <c r="C25" s="549"/>
      <c r="D25" s="549"/>
      <c r="E25" s="144">
        <f t="shared" si="0"/>
        <v>0</v>
      </c>
      <c r="F25" s="549"/>
      <c r="G25" s="144">
        <f t="shared" si="1"/>
        <v>0</v>
      </c>
      <c r="H25" s="549"/>
      <c r="I25" s="144">
        <f t="shared" si="2"/>
        <v>0</v>
      </c>
      <c r="J25" s="549"/>
      <c r="K25" s="144">
        <f t="shared" si="3"/>
        <v>0</v>
      </c>
      <c r="L25" s="549"/>
      <c r="M25" s="144">
        <f t="shared" si="4"/>
        <v>0</v>
      </c>
      <c r="O25" s="218">
        <f t="shared" si="5"/>
        <v>0</v>
      </c>
      <c r="P25" s="218">
        <f t="shared" si="6"/>
        <v>0</v>
      </c>
      <c r="Q25" s="218">
        <f t="shared" si="7"/>
        <v>0</v>
      </c>
      <c r="R25" s="218">
        <f t="shared" si="8"/>
        <v>0</v>
      </c>
      <c r="S25" s="218">
        <f t="shared" si="9"/>
        <v>0</v>
      </c>
    </row>
    <row r="26" spans="1:19" s="543" customFormat="1" ht="13.5" customHeight="1" x14ac:dyDescent="0.3">
      <c r="A26" s="658" t="s">
        <v>947</v>
      </c>
      <c r="B26" s="659"/>
      <c r="C26" s="549"/>
      <c r="D26" s="549"/>
      <c r="E26" s="144">
        <f t="shared" si="0"/>
        <v>0</v>
      </c>
      <c r="F26" s="549"/>
      <c r="G26" s="144">
        <f t="shared" si="1"/>
        <v>0</v>
      </c>
      <c r="H26" s="549"/>
      <c r="I26" s="144">
        <f t="shared" si="2"/>
        <v>0</v>
      </c>
      <c r="J26" s="549"/>
      <c r="K26" s="144">
        <f t="shared" si="3"/>
        <v>0</v>
      </c>
      <c r="L26" s="549"/>
      <c r="M26" s="144">
        <f t="shared" si="4"/>
        <v>0</v>
      </c>
      <c r="O26" s="218">
        <f t="shared" si="5"/>
        <v>0</v>
      </c>
      <c r="P26" s="218">
        <f t="shared" si="6"/>
        <v>0</v>
      </c>
      <c r="Q26" s="218">
        <f t="shared" si="7"/>
        <v>0</v>
      </c>
      <c r="R26" s="218">
        <f t="shared" si="8"/>
        <v>0</v>
      </c>
      <c r="S26" s="218">
        <f t="shared" si="9"/>
        <v>0</v>
      </c>
    </row>
    <row r="27" spans="1:19" s="543" customFormat="1" ht="13.5" customHeight="1" x14ac:dyDescent="0.3">
      <c r="A27" s="658" t="s">
        <v>947</v>
      </c>
      <c r="B27" s="659"/>
      <c r="C27" s="549"/>
      <c r="D27" s="549"/>
      <c r="E27" s="144">
        <f t="shared" si="0"/>
        <v>0</v>
      </c>
      <c r="F27" s="549"/>
      <c r="G27" s="144">
        <f t="shared" si="1"/>
        <v>0</v>
      </c>
      <c r="H27" s="549"/>
      <c r="I27" s="144">
        <f t="shared" si="2"/>
        <v>0</v>
      </c>
      <c r="J27" s="549"/>
      <c r="K27" s="144">
        <f t="shared" si="3"/>
        <v>0</v>
      </c>
      <c r="L27" s="549"/>
      <c r="M27" s="144">
        <f t="shared" si="4"/>
        <v>0</v>
      </c>
      <c r="O27" s="218">
        <f t="shared" si="5"/>
        <v>0</v>
      </c>
      <c r="P27" s="218">
        <f t="shared" si="6"/>
        <v>0</v>
      </c>
      <c r="Q27" s="218">
        <f t="shared" si="7"/>
        <v>0</v>
      </c>
      <c r="R27" s="218">
        <f t="shared" si="8"/>
        <v>0</v>
      </c>
      <c r="S27" s="218">
        <f t="shared" si="9"/>
        <v>0</v>
      </c>
    </row>
    <row r="28" spans="1:19" x14ac:dyDescent="0.3">
      <c r="A28" s="656" t="s">
        <v>14</v>
      </c>
      <c r="B28" s="657"/>
      <c r="C28" s="555">
        <f t="shared" ref="C28:M28" si="10">+SUM(C9:C27)</f>
        <v>0</v>
      </c>
      <c r="D28" s="555">
        <f t="shared" si="10"/>
        <v>0</v>
      </c>
      <c r="E28" s="555">
        <f t="shared" si="10"/>
        <v>0</v>
      </c>
      <c r="F28" s="555">
        <f t="shared" si="10"/>
        <v>0</v>
      </c>
      <c r="G28" s="555">
        <f t="shared" si="10"/>
        <v>0</v>
      </c>
      <c r="H28" s="555">
        <f t="shared" si="10"/>
        <v>0</v>
      </c>
      <c r="I28" s="555">
        <f t="shared" si="10"/>
        <v>0</v>
      </c>
      <c r="J28" s="555">
        <f t="shared" si="10"/>
        <v>0</v>
      </c>
      <c r="K28" s="555">
        <f t="shared" si="10"/>
        <v>0</v>
      </c>
      <c r="L28" s="555">
        <f t="shared" si="10"/>
        <v>0</v>
      </c>
      <c r="M28" s="555">
        <f t="shared" si="10"/>
        <v>0</v>
      </c>
    </row>
    <row r="31" spans="1:19" x14ac:dyDescent="0.3">
      <c r="A31" s="656" t="s">
        <v>994</v>
      </c>
      <c r="B31" s="657"/>
      <c r="C31" s="555">
        <f>+SUM('TAB4.1.1'!B9:B19)</f>
        <v>0</v>
      </c>
      <c r="D31" s="555">
        <f>+SUM('TAB4.1.1'!C9:C19)</f>
        <v>0</v>
      </c>
      <c r="E31" s="562"/>
      <c r="F31" s="555">
        <f>+SUM('TAB4.1.1'!E9:E19)</f>
        <v>0</v>
      </c>
      <c r="G31" s="562"/>
      <c r="H31" s="555">
        <f>+SUM('TAB4.1.1'!G9:G19)</f>
        <v>0</v>
      </c>
      <c r="I31" s="562"/>
      <c r="J31" s="555">
        <f>+SUM('TAB4.1.1'!I9:I19)</f>
        <v>0</v>
      </c>
      <c r="K31" s="562"/>
      <c r="L31" s="555">
        <f>+SUM('TAB4.1.1'!K9:K19)</f>
        <v>0</v>
      </c>
    </row>
    <row r="32" spans="1:19" x14ac:dyDescent="0.3">
      <c r="B32" s="563" t="s">
        <v>850</v>
      </c>
      <c r="C32" s="559">
        <f>+C31-C28</f>
        <v>0</v>
      </c>
      <c r="D32" s="559">
        <f>+D31-D28</f>
        <v>0</v>
      </c>
      <c r="F32" s="559">
        <f>+F31-F28</f>
        <v>0</v>
      </c>
      <c r="H32" s="559">
        <f>+H31-H28</f>
        <v>0</v>
      </c>
      <c r="J32" s="559">
        <f>+J31-J28</f>
        <v>0</v>
      </c>
      <c r="L32" s="559">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649" priority="28" operator="containsText" text="ntitulé">
      <formula>NOT(ISERROR(SEARCH("ntitulé",A9)))</formula>
    </cfRule>
    <cfRule type="containsBlanks" dxfId="648" priority="29">
      <formula>LEN(TRIM(A9))=0</formula>
    </cfRule>
  </conditionalFormatting>
  <conditionalFormatting sqref="D12:D15 C16:D27 C9:D11 F9:F27 H9:H27 J9:J27 L9:L13">
    <cfRule type="containsText" dxfId="647" priority="27" operator="containsText" text="libre">
      <formula>NOT(ISERROR(SEARCH("libre",C9)))</formula>
    </cfRule>
  </conditionalFormatting>
  <conditionalFormatting sqref="C12:C15">
    <cfRule type="containsText" dxfId="646" priority="25" operator="containsText" text="ntitulé">
      <formula>NOT(ISERROR(SEARCH("ntitulé",C12)))</formula>
    </cfRule>
    <cfRule type="containsBlanks" dxfId="645" priority="26">
      <formula>LEN(TRIM(C12))=0</formula>
    </cfRule>
  </conditionalFormatting>
  <conditionalFormatting sqref="C12:C15">
    <cfRule type="containsText" dxfId="644" priority="24" operator="containsText" text="libre">
      <formula>NOT(ISERROR(SEARCH("libre",C12)))</formula>
    </cfRule>
  </conditionalFormatting>
  <conditionalFormatting sqref="C12">
    <cfRule type="containsText" dxfId="643" priority="22" operator="containsText" text="ntitulé">
      <formula>NOT(ISERROR(SEARCH("ntitulé",C12)))</formula>
    </cfRule>
    <cfRule type="containsBlanks" dxfId="642" priority="23">
      <formula>LEN(TRIM(C12))=0</formula>
    </cfRule>
  </conditionalFormatting>
  <conditionalFormatting sqref="C12">
    <cfRule type="containsText" dxfId="641" priority="21" operator="containsText" text="libre">
      <formula>NOT(ISERROR(SEARCH("libre",C12)))</formula>
    </cfRule>
  </conditionalFormatting>
  <conditionalFormatting sqref="C11">
    <cfRule type="containsText" dxfId="640" priority="19" operator="containsText" text="ntitulé">
      <formula>NOT(ISERROR(SEARCH("ntitulé",C11)))</formula>
    </cfRule>
    <cfRule type="containsBlanks" dxfId="639" priority="20">
      <formula>LEN(TRIM(C11))=0</formula>
    </cfRule>
  </conditionalFormatting>
  <conditionalFormatting sqref="C11">
    <cfRule type="containsText" dxfId="638" priority="18" operator="containsText" text="libre">
      <formula>NOT(ISERROR(SEARCH("libre",C11)))</formula>
    </cfRule>
  </conditionalFormatting>
  <conditionalFormatting sqref="C13">
    <cfRule type="containsText" dxfId="637" priority="16" operator="containsText" text="ntitulé">
      <formula>NOT(ISERROR(SEARCH("ntitulé",C13)))</formula>
    </cfRule>
    <cfRule type="containsBlanks" dxfId="636" priority="17">
      <formula>LEN(TRIM(C13))=0</formula>
    </cfRule>
  </conditionalFormatting>
  <conditionalFormatting sqref="C13">
    <cfRule type="containsText" dxfId="635" priority="15" operator="containsText" text="libre">
      <formula>NOT(ISERROR(SEARCH("libre",C13)))</formula>
    </cfRule>
  </conditionalFormatting>
  <conditionalFormatting sqref="C14">
    <cfRule type="containsText" dxfId="634" priority="13" operator="containsText" text="ntitulé">
      <formula>NOT(ISERROR(SEARCH("ntitulé",C14)))</formula>
    </cfRule>
    <cfRule type="containsBlanks" dxfId="633" priority="14">
      <formula>LEN(TRIM(C14))=0</formula>
    </cfRule>
  </conditionalFormatting>
  <conditionalFormatting sqref="C14">
    <cfRule type="containsText" dxfId="632" priority="12" operator="containsText" text="libre">
      <formula>NOT(ISERROR(SEARCH("libre",C14)))</formula>
    </cfRule>
  </conditionalFormatting>
  <conditionalFormatting sqref="C15">
    <cfRule type="containsText" dxfId="631" priority="10" operator="containsText" text="ntitulé">
      <formula>NOT(ISERROR(SEARCH("ntitulé",C15)))</formula>
    </cfRule>
    <cfRule type="containsBlanks" dxfId="630" priority="11">
      <formula>LEN(TRIM(C15))=0</formula>
    </cfRule>
  </conditionalFormatting>
  <conditionalFormatting sqref="C15">
    <cfRule type="containsText" dxfId="629" priority="9" operator="containsText" text="libre">
      <formula>NOT(ISERROR(SEARCH("libre",C15)))</formula>
    </cfRule>
  </conditionalFormatting>
  <conditionalFormatting sqref="L14:L17">
    <cfRule type="containsText" dxfId="628" priority="7" operator="containsText" text="ntitulé">
      <formula>NOT(ISERROR(SEARCH("ntitulé",L14)))</formula>
    </cfRule>
    <cfRule type="containsBlanks" dxfId="627" priority="8">
      <formula>LEN(TRIM(L14))=0</formula>
    </cfRule>
  </conditionalFormatting>
  <conditionalFormatting sqref="L14:L17">
    <cfRule type="containsText" dxfId="626" priority="6" operator="containsText" text="libre">
      <formula>NOT(ISERROR(SEARCH("libre",L14)))</formula>
    </cfRule>
  </conditionalFormatting>
  <conditionalFormatting sqref="L18:L27">
    <cfRule type="containsText" dxfId="625" priority="4" operator="containsText" text="ntitulé">
      <formula>NOT(ISERROR(SEARCH("ntitulé",L18)))</formula>
    </cfRule>
    <cfRule type="containsBlanks" dxfId="624" priority="5">
      <formula>LEN(TRIM(L18))=0</formula>
    </cfRule>
  </conditionalFormatting>
  <conditionalFormatting sqref="L18:L27">
    <cfRule type="containsText" dxfId="623" priority="3" operator="containsText" text="libre">
      <formula>NOT(ISERROR(SEARCH("libre",L18)))</formula>
    </cfRule>
  </conditionalFormatting>
  <conditionalFormatting sqref="A9:B27">
    <cfRule type="containsText" dxfId="622" priority="2" operator="containsText" text="libre">
      <formula>NOT(ISERROR(SEARCH("libre",A9)))</formula>
    </cfRule>
  </conditionalFormatting>
  <conditionalFormatting sqref="O9:S27">
    <cfRule type="cellIs" dxfId="621" priority="1" operator="greaterThan">
      <formula>0.1</formula>
    </cfRule>
  </conditionalFormatting>
  <hyperlinks>
    <hyperlink ref="A1" location="TAB00!A1" display="Retour page de garde" xr:uid="{526AFC4B-41EA-41EE-AA66-C56E765FFBC6}"/>
  </hyperlinks>
  <pageMargins left="0.7" right="0.7" top="0.75" bottom="0.75" header="0.3" footer="0.3"/>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DD6D-A1F4-4534-94B6-E4AD4734F291}">
  <sheetPr published="0">
    <pageSetUpPr fitToPage="1"/>
  </sheetPr>
  <dimension ref="A1:N49"/>
  <sheetViews>
    <sheetView zoomScaleNormal="100" workbookViewId="0">
      <selection activeCell="A3" sqref="A3:N3"/>
    </sheetView>
  </sheetViews>
  <sheetFormatPr baseColWidth="10" defaultColWidth="9.1640625" defaultRowHeight="13.5" x14ac:dyDescent="0.3"/>
  <cols>
    <col min="1" max="1" width="11.6640625" style="542" customWidth="1"/>
    <col min="2" max="2" width="45.5" style="487" customWidth="1"/>
    <col min="3" max="3" width="17.6640625" style="487" customWidth="1"/>
    <col min="4" max="4" width="16.6640625" style="487" customWidth="1"/>
    <col min="5" max="5" width="18.5" style="487" customWidth="1"/>
    <col min="6" max="6" width="16.6640625" style="487" customWidth="1"/>
    <col min="7" max="7" width="18.1640625" style="487" customWidth="1"/>
    <col min="8" max="8" width="16.6640625" style="487" customWidth="1"/>
    <col min="9" max="9" width="18.5" style="487" customWidth="1"/>
    <col min="10" max="10" width="16.6640625" style="487" customWidth="1"/>
    <col min="11" max="11" width="18.5" style="542" customWidth="1"/>
    <col min="12" max="12" width="16.6640625" style="542" customWidth="1"/>
    <col min="13" max="13" width="18.5" style="542" customWidth="1"/>
    <col min="14" max="14" width="16.6640625" style="542" customWidth="1"/>
    <col min="15" max="16384" width="9.1640625" style="487"/>
  </cols>
  <sheetData>
    <row r="1" spans="1:14" ht="15" x14ac:dyDescent="0.3">
      <c r="A1" s="539" t="s">
        <v>33</v>
      </c>
      <c r="K1" s="487"/>
      <c r="L1" s="487"/>
      <c r="M1" s="487"/>
      <c r="N1" s="487"/>
    </row>
    <row r="2" spans="1:14" x14ac:dyDescent="0.3">
      <c r="A2" s="487"/>
      <c r="K2" s="487"/>
      <c r="L2" s="487"/>
      <c r="M2" s="487"/>
      <c r="N2" s="487"/>
    </row>
    <row r="3" spans="1:14" ht="21" customHeight="1" x14ac:dyDescent="0.3">
      <c r="A3" s="617" t="str">
        <f>TAB00!B66&amp;" : "&amp;TAB00!C66</f>
        <v>TAB4.1.1.3 : Détail des coûts informatiques</v>
      </c>
      <c r="B3" s="617"/>
      <c r="C3" s="617"/>
      <c r="D3" s="617"/>
      <c r="E3" s="617"/>
      <c r="F3" s="617"/>
      <c r="G3" s="617"/>
      <c r="H3" s="617"/>
      <c r="I3" s="617"/>
      <c r="J3" s="617"/>
      <c r="K3" s="617"/>
      <c r="L3" s="617"/>
      <c r="M3" s="617"/>
      <c r="N3" s="617"/>
    </row>
    <row r="4" spans="1:14" ht="16.5" x14ac:dyDescent="0.3">
      <c r="A4" s="540"/>
      <c r="B4" s="541"/>
      <c r="C4" s="541"/>
      <c r="D4" s="541"/>
      <c r="E4" s="541"/>
      <c r="F4" s="541"/>
      <c r="G4" s="541"/>
      <c r="H4" s="541"/>
      <c r="I4" s="541"/>
      <c r="J4" s="541"/>
    </row>
    <row r="5" spans="1:14" s="543" customFormat="1" x14ac:dyDescent="0.3">
      <c r="A5" s="661" t="s">
        <v>945</v>
      </c>
      <c r="B5" s="661"/>
      <c r="C5" s="661"/>
      <c r="D5" s="661"/>
      <c r="E5" s="661"/>
      <c r="F5" s="661"/>
      <c r="G5" s="661"/>
      <c r="H5" s="661"/>
      <c r="I5" s="661"/>
      <c r="J5" s="661"/>
      <c r="K5" s="661"/>
      <c r="L5" s="661"/>
    </row>
    <row r="6" spans="1:14" s="543" customFormat="1" x14ac:dyDescent="0.3">
      <c r="A6" s="544"/>
      <c r="B6" s="545"/>
      <c r="C6" s="545"/>
      <c r="D6" s="545"/>
      <c r="E6" s="545"/>
      <c r="F6" s="545"/>
      <c r="G6" s="545"/>
      <c r="H6" s="545"/>
      <c r="I6" s="545"/>
      <c r="J6" s="545"/>
      <c r="K6" s="546"/>
      <c r="L6" s="546"/>
      <c r="M6" s="546"/>
      <c r="N6" s="546"/>
    </row>
    <row r="7" spans="1:14" s="543" customFormat="1" ht="13.5" customHeight="1" x14ac:dyDescent="0.3">
      <c r="A7" s="546"/>
      <c r="C7" s="662" t="s">
        <v>967</v>
      </c>
      <c r="D7" s="662"/>
      <c r="E7" s="662" t="s">
        <v>968</v>
      </c>
      <c r="F7" s="662"/>
      <c r="G7" s="662" t="s">
        <v>969</v>
      </c>
      <c r="H7" s="662"/>
      <c r="I7" s="662" t="s">
        <v>970</v>
      </c>
      <c r="J7" s="662"/>
      <c r="K7" s="662" t="s">
        <v>971</v>
      </c>
      <c r="L7" s="662"/>
      <c r="M7" s="662" t="s">
        <v>972</v>
      </c>
      <c r="N7" s="662"/>
    </row>
    <row r="8" spans="1:14" s="543" customFormat="1" ht="54" x14ac:dyDescent="0.3">
      <c r="A8" s="546"/>
      <c r="C8" s="547" t="s">
        <v>946</v>
      </c>
      <c r="D8" s="100" t="s">
        <v>54</v>
      </c>
      <c r="E8" s="547" t="s">
        <v>946</v>
      </c>
      <c r="F8" s="100" t="s">
        <v>54</v>
      </c>
      <c r="G8" s="547" t="s">
        <v>946</v>
      </c>
      <c r="H8" s="100" t="s">
        <v>54</v>
      </c>
      <c r="I8" s="547" t="s">
        <v>946</v>
      </c>
      <c r="J8" s="100" t="s">
        <v>54</v>
      </c>
      <c r="K8" s="547" t="s">
        <v>946</v>
      </c>
      <c r="L8" s="100" t="s">
        <v>54</v>
      </c>
      <c r="M8" s="547" t="s">
        <v>946</v>
      </c>
      <c r="N8" s="100" t="s">
        <v>54</v>
      </c>
    </row>
    <row r="9" spans="1:14" s="543" customFormat="1" ht="13.5" customHeight="1" x14ac:dyDescent="0.3">
      <c r="A9" s="658" t="s">
        <v>947</v>
      </c>
      <c r="B9" s="659"/>
      <c r="C9" s="548"/>
      <c r="D9" s="548"/>
      <c r="E9" s="548"/>
      <c r="F9" s="548"/>
      <c r="G9" s="548"/>
      <c r="H9" s="548"/>
      <c r="I9" s="548"/>
      <c r="J9" s="548"/>
      <c r="K9" s="548"/>
      <c r="L9" s="548"/>
      <c r="M9" s="548"/>
      <c r="N9" s="548"/>
    </row>
    <row r="10" spans="1:14" s="543" customFormat="1" ht="13.5" customHeight="1" x14ac:dyDescent="0.3">
      <c r="A10" s="658" t="s">
        <v>947</v>
      </c>
      <c r="B10" s="659"/>
      <c r="C10" s="549"/>
      <c r="D10" s="549"/>
      <c r="E10" s="549"/>
      <c r="F10" s="549"/>
      <c r="G10" s="549"/>
      <c r="H10" s="549"/>
      <c r="I10" s="549"/>
      <c r="J10" s="549"/>
      <c r="K10" s="549"/>
      <c r="L10" s="549"/>
      <c r="M10" s="549"/>
      <c r="N10" s="549"/>
    </row>
    <row r="11" spans="1:14" s="543" customFormat="1" ht="13.5" customHeight="1" x14ac:dyDescent="0.3">
      <c r="A11" s="658" t="s">
        <v>947</v>
      </c>
      <c r="B11" s="659"/>
      <c r="C11" s="549"/>
      <c r="D11" s="549"/>
      <c r="E11" s="549"/>
      <c r="F11" s="549"/>
      <c r="G11" s="549"/>
      <c r="H11" s="549"/>
      <c r="I11" s="549"/>
      <c r="J11" s="549"/>
      <c r="K11" s="549"/>
      <c r="L11" s="549"/>
      <c r="M11" s="549"/>
      <c r="N11" s="549"/>
    </row>
    <row r="12" spans="1:14" s="543" customFormat="1" ht="13.5" customHeight="1" x14ac:dyDescent="0.3">
      <c r="A12" s="658" t="s">
        <v>947</v>
      </c>
      <c r="B12" s="659"/>
      <c r="C12" s="549"/>
      <c r="D12" s="549"/>
      <c r="E12" s="549"/>
      <c r="F12" s="549"/>
      <c r="G12" s="549"/>
      <c r="H12" s="549"/>
      <c r="I12" s="549"/>
      <c r="J12" s="549"/>
      <c r="K12" s="549"/>
      <c r="L12" s="549"/>
      <c r="M12" s="549"/>
      <c r="N12" s="549"/>
    </row>
    <row r="13" spans="1:14" s="543" customFormat="1" x14ac:dyDescent="0.3">
      <c r="A13" s="658" t="s">
        <v>947</v>
      </c>
      <c r="B13" s="659"/>
      <c r="C13" s="549"/>
      <c r="D13" s="549"/>
      <c r="E13" s="549"/>
      <c r="F13" s="549"/>
      <c r="G13" s="549"/>
      <c r="H13" s="549"/>
      <c r="I13" s="549"/>
      <c r="J13" s="549"/>
      <c r="K13" s="549"/>
      <c r="L13" s="549"/>
      <c r="M13" s="549"/>
      <c r="N13" s="549"/>
    </row>
    <row r="14" spans="1:14" s="543" customFormat="1" x14ac:dyDescent="0.3">
      <c r="A14" s="658" t="s">
        <v>947</v>
      </c>
      <c r="B14" s="659"/>
      <c r="C14" s="549"/>
      <c r="D14" s="549"/>
      <c r="E14" s="549"/>
      <c r="F14" s="549"/>
      <c r="G14" s="549"/>
      <c r="H14" s="549"/>
      <c r="I14" s="549"/>
      <c r="J14" s="549"/>
      <c r="K14" s="549"/>
      <c r="L14" s="549"/>
      <c r="M14" s="549"/>
      <c r="N14" s="549"/>
    </row>
    <row r="15" spans="1:14" s="543" customFormat="1" x14ac:dyDescent="0.3">
      <c r="A15" s="658" t="s">
        <v>947</v>
      </c>
      <c r="B15" s="659"/>
      <c r="C15" s="549"/>
      <c r="D15" s="549"/>
      <c r="E15" s="549"/>
      <c r="F15" s="549"/>
      <c r="G15" s="549"/>
      <c r="H15" s="549"/>
      <c r="I15" s="549"/>
      <c r="J15" s="549"/>
      <c r="K15" s="549"/>
      <c r="L15" s="549"/>
      <c r="M15" s="549"/>
      <c r="N15" s="549"/>
    </row>
    <row r="16" spans="1:14" s="543" customFormat="1" x14ac:dyDescent="0.3">
      <c r="A16" s="658" t="s">
        <v>947</v>
      </c>
      <c r="B16" s="659"/>
      <c r="C16" s="549"/>
      <c r="D16" s="549"/>
      <c r="E16" s="549"/>
      <c r="F16" s="549"/>
      <c r="G16" s="549"/>
      <c r="H16" s="549"/>
      <c r="I16" s="549"/>
      <c r="J16" s="549"/>
      <c r="K16" s="549"/>
      <c r="L16" s="549"/>
      <c r="M16" s="549"/>
      <c r="N16" s="549"/>
    </row>
    <row r="17" spans="1:14" s="543" customFormat="1" x14ac:dyDescent="0.3">
      <c r="A17" s="658" t="s">
        <v>947</v>
      </c>
      <c r="B17" s="659"/>
      <c r="C17" s="549"/>
      <c r="D17" s="549"/>
      <c r="E17" s="549"/>
      <c r="F17" s="549"/>
      <c r="G17" s="549"/>
      <c r="H17" s="549"/>
      <c r="I17" s="549"/>
      <c r="J17" s="549"/>
      <c r="K17" s="549"/>
      <c r="L17" s="549"/>
      <c r="M17" s="549"/>
      <c r="N17" s="549"/>
    </row>
    <row r="18" spans="1:14" s="543" customFormat="1" x14ac:dyDescent="0.3">
      <c r="A18" s="663" t="s">
        <v>948</v>
      </c>
      <c r="B18" s="664"/>
      <c r="C18" s="550">
        <f>SUM(C9:C17)</f>
        <v>0</v>
      </c>
      <c r="D18" s="550">
        <f t="shared" ref="D18:L18" si="0">SUM(D9:D17)</f>
        <v>0</v>
      </c>
      <c r="E18" s="550">
        <f t="shared" si="0"/>
        <v>0</v>
      </c>
      <c r="F18" s="550">
        <f t="shared" si="0"/>
        <v>0</v>
      </c>
      <c r="G18" s="550">
        <f t="shared" si="0"/>
        <v>0</v>
      </c>
      <c r="H18" s="550">
        <f t="shared" si="0"/>
        <v>0</v>
      </c>
      <c r="I18" s="550">
        <f t="shared" si="0"/>
        <v>0</v>
      </c>
      <c r="J18" s="550">
        <f t="shared" si="0"/>
        <v>0</v>
      </c>
      <c r="K18" s="550">
        <f t="shared" si="0"/>
        <v>0</v>
      </c>
      <c r="L18" s="550">
        <f t="shared" si="0"/>
        <v>0</v>
      </c>
      <c r="M18" s="550">
        <f t="shared" ref="M18:N18" si="1">SUM(M9:M17)</f>
        <v>0</v>
      </c>
      <c r="N18" s="550">
        <f t="shared" si="1"/>
        <v>0</v>
      </c>
    </row>
    <row r="19" spans="1:14" s="543" customFormat="1" x14ac:dyDescent="0.3">
      <c r="A19" s="658" t="s">
        <v>949</v>
      </c>
      <c r="B19" s="659"/>
      <c r="C19" s="549"/>
      <c r="D19" s="549"/>
      <c r="E19" s="549"/>
      <c r="F19" s="549"/>
      <c r="G19" s="549"/>
      <c r="H19" s="549"/>
      <c r="I19" s="549"/>
      <c r="J19" s="549"/>
      <c r="K19" s="549"/>
      <c r="L19" s="549"/>
      <c r="M19" s="549"/>
      <c r="N19" s="549"/>
    </row>
    <row r="20" spans="1:14" s="543" customFormat="1" x14ac:dyDescent="0.3">
      <c r="A20" s="658" t="s">
        <v>950</v>
      </c>
      <c r="B20" s="659"/>
      <c r="C20" s="549"/>
      <c r="D20" s="549"/>
      <c r="E20" s="549"/>
      <c r="F20" s="549"/>
      <c r="G20" s="549"/>
      <c r="H20" s="549"/>
      <c r="I20" s="549"/>
      <c r="J20" s="549"/>
      <c r="K20" s="549"/>
      <c r="L20" s="549"/>
      <c r="M20" s="549"/>
      <c r="N20" s="549"/>
    </row>
    <row r="21" spans="1:14" s="543" customFormat="1" x14ac:dyDescent="0.3">
      <c r="A21" s="658" t="s">
        <v>951</v>
      </c>
      <c r="B21" s="659"/>
      <c r="C21" s="549"/>
      <c r="D21" s="549"/>
      <c r="E21" s="549"/>
      <c r="F21" s="549"/>
      <c r="G21" s="549"/>
      <c r="H21" s="549"/>
      <c r="I21" s="549"/>
      <c r="J21" s="549"/>
      <c r="K21" s="549"/>
      <c r="L21" s="549"/>
      <c r="M21" s="549"/>
      <c r="N21" s="549"/>
    </row>
    <row r="22" spans="1:14" s="543" customFormat="1" x14ac:dyDescent="0.3">
      <c r="A22" s="658" t="s">
        <v>952</v>
      </c>
      <c r="B22" s="659"/>
      <c r="C22" s="549"/>
      <c r="D22" s="549"/>
      <c r="E22" s="549"/>
      <c r="F22" s="549"/>
      <c r="G22" s="549"/>
      <c r="H22" s="549"/>
      <c r="I22" s="549"/>
      <c r="J22" s="549"/>
      <c r="K22" s="549"/>
      <c r="L22" s="549"/>
      <c r="M22" s="549"/>
      <c r="N22" s="549"/>
    </row>
    <row r="23" spans="1:14" s="543" customFormat="1" x14ac:dyDescent="0.3">
      <c r="A23" s="658" t="s">
        <v>953</v>
      </c>
      <c r="B23" s="659"/>
      <c r="C23" s="549"/>
      <c r="D23" s="549"/>
      <c r="E23" s="549"/>
      <c r="F23" s="549"/>
      <c r="G23" s="549"/>
      <c r="H23" s="549"/>
      <c r="I23" s="549"/>
      <c r="J23" s="549"/>
      <c r="K23" s="549"/>
      <c r="L23" s="549"/>
      <c r="M23" s="549"/>
      <c r="N23" s="549"/>
    </row>
    <row r="24" spans="1:14" s="543" customFormat="1" x14ac:dyDescent="0.3">
      <c r="A24" s="658" t="s">
        <v>954</v>
      </c>
      <c r="B24" s="659"/>
      <c r="C24" s="549"/>
      <c r="D24" s="549"/>
      <c r="E24" s="549"/>
      <c r="F24" s="549"/>
      <c r="G24" s="549"/>
      <c r="H24" s="549"/>
      <c r="I24" s="549"/>
      <c r="J24" s="549"/>
      <c r="K24" s="549"/>
      <c r="L24" s="549"/>
      <c r="M24" s="549"/>
      <c r="N24" s="549"/>
    </row>
    <row r="25" spans="1:14" s="543" customFormat="1" x14ac:dyDescent="0.3">
      <c r="A25" s="658" t="s">
        <v>955</v>
      </c>
      <c r="B25" s="659"/>
      <c r="C25" s="549"/>
      <c r="D25" s="549"/>
      <c r="E25" s="549"/>
      <c r="F25" s="549"/>
      <c r="G25" s="549"/>
      <c r="H25" s="549"/>
      <c r="I25" s="549"/>
      <c r="J25" s="549"/>
      <c r="K25" s="549"/>
      <c r="L25" s="549"/>
      <c r="M25" s="549"/>
      <c r="N25" s="549"/>
    </row>
    <row r="26" spans="1:14" s="543" customFormat="1" x14ac:dyDescent="0.3">
      <c r="A26" s="658" t="s">
        <v>956</v>
      </c>
      <c r="B26" s="659"/>
      <c r="C26" s="549"/>
      <c r="D26" s="549"/>
      <c r="E26" s="549"/>
      <c r="F26" s="549"/>
      <c r="G26" s="549"/>
      <c r="H26" s="549"/>
      <c r="I26" s="549"/>
      <c r="J26" s="549"/>
      <c r="K26" s="549"/>
      <c r="L26" s="549"/>
      <c r="M26" s="549"/>
      <c r="N26" s="549"/>
    </row>
    <row r="27" spans="1:14" s="543" customFormat="1" x14ac:dyDescent="0.3">
      <c r="A27" s="658" t="s">
        <v>957</v>
      </c>
      <c r="B27" s="659"/>
      <c r="C27" s="549"/>
      <c r="D27" s="549"/>
      <c r="E27" s="549"/>
      <c r="F27" s="549"/>
      <c r="G27" s="549"/>
      <c r="H27" s="549"/>
      <c r="I27" s="549"/>
      <c r="J27" s="549"/>
      <c r="K27" s="549"/>
      <c r="L27" s="549"/>
      <c r="M27" s="549"/>
      <c r="N27" s="549"/>
    </row>
    <row r="28" spans="1:14" s="543" customFormat="1" x14ac:dyDescent="0.3">
      <c r="A28" s="658" t="s">
        <v>958</v>
      </c>
      <c r="B28" s="659"/>
      <c r="C28" s="549"/>
      <c r="D28" s="549"/>
      <c r="E28" s="549"/>
      <c r="F28" s="549"/>
      <c r="G28" s="549"/>
      <c r="H28" s="549"/>
      <c r="I28" s="549"/>
      <c r="J28" s="549"/>
      <c r="K28" s="549"/>
      <c r="L28" s="549"/>
      <c r="M28" s="549"/>
      <c r="N28" s="549"/>
    </row>
    <row r="29" spans="1:14" s="543" customFormat="1" x14ac:dyDescent="0.3">
      <c r="A29" s="665" t="s">
        <v>959</v>
      </c>
      <c r="B29" s="666"/>
      <c r="C29" s="551">
        <f>SUM(C19:C28)</f>
        <v>0</v>
      </c>
      <c r="D29" s="550">
        <f t="shared" ref="D29:L29" si="2">SUM(D19:D28)</f>
        <v>0</v>
      </c>
      <c r="E29" s="551">
        <f t="shared" si="2"/>
        <v>0</v>
      </c>
      <c r="F29" s="550">
        <f t="shared" si="2"/>
        <v>0</v>
      </c>
      <c r="G29" s="551">
        <f t="shared" si="2"/>
        <v>0</v>
      </c>
      <c r="H29" s="550">
        <f t="shared" si="2"/>
        <v>0</v>
      </c>
      <c r="I29" s="551">
        <f t="shared" si="2"/>
        <v>0</v>
      </c>
      <c r="J29" s="550">
        <f t="shared" si="2"/>
        <v>0</v>
      </c>
      <c r="K29" s="551">
        <f t="shared" si="2"/>
        <v>0</v>
      </c>
      <c r="L29" s="550">
        <f t="shared" si="2"/>
        <v>0</v>
      </c>
      <c r="M29" s="551">
        <f t="shared" ref="M29:N29" si="3">SUM(M19:M28)</f>
        <v>0</v>
      </c>
      <c r="N29" s="550">
        <f t="shared" si="3"/>
        <v>0</v>
      </c>
    </row>
    <row r="30" spans="1:14" s="543" customFormat="1" x14ac:dyDescent="0.3">
      <c r="A30" s="665" t="s">
        <v>960</v>
      </c>
      <c r="B30" s="666"/>
      <c r="C30" s="552"/>
      <c r="D30" s="553"/>
      <c r="E30" s="554"/>
      <c r="F30" s="553"/>
      <c r="G30" s="554"/>
      <c r="H30" s="553"/>
      <c r="I30" s="554"/>
      <c r="J30" s="553"/>
      <c r="K30" s="554"/>
      <c r="L30" s="553"/>
      <c r="M30" s="554"/>
      <c r="N30" s="553"/>
    </row>
    <row r="31" spans="1:14" x14ac:dyDescent="0.3">
      <c r="A31" s="656" t="s">
        <v>14</v>
      </c>
      <c r="B31" s="657"/>
      <c r="C31" s="555">
        <f>SUM(C18,C29:C30)</f>
        <v>0</v>
      </c>
      <c r="D31" s="555">
        <f t="shared" ref="D31:L31" si="4">SUM(D18,D29:D30)</f>
        <v>0</v>
      </c>
      <c r="E31" s="555">
        <f t="shared" si="4"/>
        <v>0</v>
      </c>
      <c r="F31" s="555">
        <f t="shared" si="4"/>
        <v>0</v>
      </c>
      <c r="G31" s="555">
        <f t="shared" si="4"/>
        <v>0</v>
      </c>
      <c r="H31" s="555">
        <f t="shared" si="4"/>
        <v>0</v>
      </c>
      <c r="I31" s="555">
        <f t="shared" si="4"/>
        <v>0</v>
      </c>
      <c r="J31" s="555">
        <f t="shared" si="4"/>
        <v>0</v>
      </c>
      <c r="K31" s="555">
        <f t="shared" si="4"/>
        <v>0</v>
      </c>
      <c r="L31" s="555">
        <f t="shared" si="4"/>
        <v>0</v>
      </c>
      <c r="M31" s="555">
        <f t="shared" ref="M31:N31" si="5">SUM(M18,M29:M30)</f>
        <v>0</v>
      </c>
      <c r="N31" s="555">
        <f t="shared" si="5"/>
        <v>0</v>
      </c>
    </row>
    <row r="34" spans="1:14" x14ac:dyDescent="0.3">
      <c r="A34" s="656" t="s">
        <v>994</v>
      </c>
      <c r="B34" s="657"/>
      <c r="C34" s="555">
        <f>+'TAB4.1.1'!B8</f>
        <v>0</v>
      </c>
      <c r="D34" s="559"/>
      <c r="E34" s="555">
        <f>+'TAB4.1.1'!C8</f>
        <v>0</v>
      </c>
      <c r="F34" s="559"/>
      <c r="G34" s="555">
        <f>+'TAB4.1.1'!E8</f>
        <v>0</v>
      </c>
      <c r="H34" s="559"/>
      <c r="I34" s="555">
        <f>+'TAB4.1.1'!G8</f>
        <v>0</v>
      </c>
      <c r="J34" s="559"/>
      <c r="K34" s="555">
        <f>+'TAB4.1.1'!I8</f>
        <v>0</v>
      </c>
      <c r="L34" s="559"/>
      <c r="M34" s="555">
        <f>+'TAB4.1.1'!K8</f>
        <v>0</v>
      </c>
      <c r="N34" s="559"/>
    </row>
    <row r="35" spans="1:14" x14ac:dyDescent="0.3">
      <c r="A35" s="672" t="s">
        <v>850</v>
      </c>
      <c r="B35" s="672"/>
      <c r="C35" s="559">
        <f>SUM(C29,C18)-C34</f>
        <v>0</v>
      </c>
      <c r="D35" s="559"/>
      <c r="E35" s="559">
        <f>SUM(E29,E18)-E34</f>
        <v>0</v>
      </c>
      <c r="F35" s="559"/>
      <c r="G35" s="559">
        <f>SUM(G29,G18)-G34</f>
        <v>0</v>
      </c>
      <c r="H35" s="559"/>
      <c r="I35" s="559">
        <f>SUM(I29,I18)-I34</f>
        <v>0</v>
      </c>
      <c r="J35" s="559"/>
      <c r="K35" s="559">
        <f>SUM(K29,K18)-K34</f>
        <v>0</v>
      </c>
      <c r="L35" s="559"/>
      <c r="M35" s="559">
        <f>SUM(M29,M18)-M34</f>
        <v>0</v>
      </c>
      <c r="N35" s="487"/>
    </row>
    <row r="37" spans="1:14" x14ac:dyDescent="0.3">
      <c r="A37" s="669" t="s">
        <v>1069</v>
      </c>
      <c r="B37" s="670"/>
      <c r="C37" s="590"/>
      <c r="D37" s="590"/>
      <c r="E37" s="590"/>
      <c r="F37" s="555">
        <f>+SUM('TAB7.1'!F76:H76)</f>
        <v>0</v>
      </c>
      <c r="G37" s="555"/>
      <c r="H37" s="555">
        <v>0</v>
      </c>
      <c r="I37" s="555"/>
      <c r="J37" s="555">
        <v>0</v>
      </c>
      <c r="K37" s="555"/>
      <c r="L37" s="555">
        <v>0</v>
      </c>
      <c r="M37" s="555"/>
      <c r="N37" s="555">
        <v>0</v>
      </c>
    </row>
    <row r="38" spans="1:14" x14ac:dyDescent="0.3">
      <c r="A38" s="669" t="s">
        <v>961</v>
      </c>
      <c r="B38" s="670"/>
      <c r="C38" s="590"/>
      <c r="D38" s="590"/>
      <c r="E38" s="590"/>
      <c r="F38" s="555">
        <f>F31-F37</f>
        <v>0</v>
      </c>
      <c r="G38" s="555"/>
      <c r="H38" s="555">
        <f>H31-H37</f>
        <v>0</v>
      </c>
      <c r="I38" s="555"/>
      <c r="J38" s="555">
        <f>J31-J37</f>
        <v>0</v>
      </c>
      <c r="K38" s="555"/>
      <c r="L38" s="555">
        <f>L31-L37</f>
        <v>0</v>
      </c>
      <c r="M38" s="555"/>
      <c r="N38" s="555">
        <f>N31-N37</f>
        <v>0</v>
      </c>
    </row>
    <row r="39" spans="1:14" x14ac:dyDescent="0.3">
      <c r="A39" s="673" t="s">
        <v>962</v>
      </c>
      <c r="B39" s="674"/>
      <c r="C39" s="556"/>
      <c r="D39" s="590"/>
      <c r="E39" s="556"/>
      <c r="F39" s="557"/>
      <c r="G39" s="556"/>
      <c r="H39" s="557"/>
      <c r="I39" s="556"/>
      <c r="J39" s="557"/>
      <c r="K39" s="556"/>
      <c r="L39" s="557"/>
      <c r="M39" s="556"/>
      <c r="N39" s="557"/>
    </row>
    <row r="40" spans="1:14" ht="12" customHeight="1" x14ac:dyDescent="0.3">
      <c r="A40" s="671" t="s">
        <v>962</v>
      </c>
      <c r="B40" s="659"/>
      <c r="C40" s="556"/>
      <c r="D40" s="590"/>
      <c r="E40" s="556"/>
      <c r="F40" s="549"/>
      <c r="G40" s="556"/>
      <c r="H40" s="549"/>
      <c r="I40" s="556"/>
      <c r="J40" s="549"/>
      <c r="K40" s="556"/>
      <c r="L40" s="549"/>
      <c r="M40" s="556"/>
      <c r="N40" s="549"/>
    </row>
    <row r="41" spans="1:14" ht="12" customHeight="1" x14ac:dyDescent="0.3">
      <c r="A41" s="671" t="s">
        <v>962</v>
      </c>
      <c r="B41" s="659"/>
      <c r="C41" s="556"/>
      <c r="D41" s="590"/>
      <c r="E41" s="556"/>
      <c r="F41" s="549"/>
      <c r="G41" s="556"/>
      <c r="H41" s="549"/>
      <c r="I41" s="556"/>
      <c r="J41" s="549"/>
      <c r="K41" s="556"/>
      <c r="L41" s="549"/>
      <c r="M41" s="556"/>
      <c r="N41" s="549"/>
    </row>
    <row r="42" spans="1:14" ht="12" customHeight="1" x14ac:dyDescent="0.3">
      <c r="A42" s="671" t="s">
        <v>962</v>
      </c>
      <c r="B42" s="659"/>
      <c r="C42" s="556"/>
      <c r="D42" s="590"/>
      <c r="E42" s="556"/>
      <c r="F42" s="549"/>
      <c r="G42" s="556"/>
      <c r="H42" s="549"/>
      <c r="I42" s="556"/>
      <c r="J42" s="549"/>
      <c r="K42" s="556"/>
      <c r="L42" s="549"/>
      <c r="M42" s="556"/>
      <c r="N42" s="549"/>
    </row>
    <row r="43" spans="1:14" ht="12" customHeight="1" x14ac:dyDescent="0.3">
      <c r="A43" s="671" t="s">
        <v>962</v>
      </c>
      <c r="B43" s="659"/>
      <c r="C43" s="556"/>
      <c r="D43" s="590"/>
      <c r="E43" s="556"/>
      <c r="F43" s="549"/>
      <c r="G43" s="556"/>
      <c r="H43" s="549"/>
      <c r="I43" s="556"/>
      <c r="J43" s="549"/>
      <c r="K43" s="556"/>
      <c r="L43" s="549"/>
      <c r="M43" s="556"/>
      <c r="N43" s="549"/>
    </row>
    <row r="44" spans="1:14" ht="12" customHeight="1" x14ac:dyDescent="0.3">
      <c r="A44" s="671" t="s">
        <v>962</v>
      </c>
      <c r="B44" s="659"/>
      <c r="C44" s="556"/>
      <c r="D44" s="590"/>
      <c r="E44" s="556"/>
      <c r="F44" s="549"/>
      <c r="G44" s="556"/>
      <c r="H44" s="549"/>
      <c r="I44" s="556"/>
      <c r="J44" s="549"/>
      <c r="K44" s="556"/>
      <c r="L44" s="549"/>
      <c r="M44" s="556"/>
      <c r="N44" s="549"/>
    </row>
    <row r="45" spans="1:14" ht="12" customHeight="1" x14ac:dyDescent="0.3">
      <c r="A45" s="671" t="s">
        <v>962</v>
      </c>
      <c r="B45" s="659"/>
      <c r="C45" s="556"/>
      <c r="D45" s="590"/>
      <c r="E45" s="556"/>
      <c r="F45" s="549"/>
      <c r="G45" s="556"/>
      <c r="H45" s="549"/>
      <c r="I45" s="556"/>
      <c r="J45" s="549"/>
      <c r="K45" s="556"/>
      <c r="L45" s="549"/>
      <c r="M45" s="556"/>
      <c r="N45" s="549"/>
    </row>
    <row r="46" spans="1:14" ht="12" customHeight="1" x14ac:dyDescent="0.3">
      <c r="A46" s="671" t="s">
        <v>962</v>
      </c>
      <c r="B46" s="659"/>
      <c r="C46" s="556"/>
      <c r="D46" s="590"/>
      <c r="E46" s="556"/>
      <c r="F46" s="549"/>
      <c r="G46" s="556"/>
      <c r="H46" s="549"/>
      <c r="I46" s="556"/>
      <c r="J46" s="549"/>
      <c r="K46" s="556"/>
      <c r="L46" s="549"/>
      <c r="M46" s="556"/>
      <c r="N46" s="549"/>
    </row>
    <row r="47" spans="1:14" ht="12" customHeight="1" x14ac:dyDescent="0.3">
      <c r="A47" s="671" t="s">
        <v>962</v>
      </c>
      <c r="B47" s="659"/>
      <c r="C47" s="556"/>
      <c r="D47" s="590"/>
      <c r="E47" s="556"/>
      <c r="F47" s="549"/>
      <c r="G47" s="556"/>
      <c r="H47" s="549"/>
      <c r="I47" s="556"/>
      <c r="J47" s="549"/>
      <c r="K47" s="556"/>
      <c r="L47" s="549"/>
      <c r="M47" s="556"/>
      <c r="N47" s="549"/>
    </row>
    <row r="48" spans="1:14" ht="12" customHeight="1" x14ac:dyDescent="0.3">
      <c r="A48" s="667" t="s">
        <v>962</v>
      </c>
      <c r="B48" s="668"/>
      <c r="C48" s="556"/>
      <c r="D48" s="590"/>
      <c r="E48" s="556"/>
      <c r="F48" s="553"/>
      <c r="G48" s="556"/>
      <c r="H48" s="553"/>
      <c r="I48" s="556"/>
      <c r="J48" s="553"/>
      <c r="K48" s="556"/>
      <c r="L48" s="553"/>
      <c r="M48" s="556"/>
      <c r="N48" s="553"/>
    </row>
    <row r="49" spans="1:14" ht="27.6" customHeight="1" x14ac:dyDescent="0.3">
      <c r="A49" s="669" t="s">
        <v>1070</v>
      </c>
      <c r="B49" s="670"/>
      <c r="C49" s="590"/>
      <c r="D49" s="590"/>
      <c r="E49" s="590"/>
      <c r="F49" s="555">
        <f>F38-SUM(F39:F48)</f>
        <v>0</v>
      </c>
      <c r="G49" s="555"/>
      <c r="H49" s="555">
        <f>H38-SUM(H39:H48)</f>
        <v>0</v>
      </c>
      <c r="I49" s="555"/>
      <c r="J49" s="555">
        <f>J38-SUM(J39:J48)</f>
        <v>0</v>
      </c>
      <c r="K49" s="555"/>
      <c r="L49" s="555">
        <f>L38-SUM(L39:L48)</f>
        <v>0</v>
      </c>
      <c r="M49" s="555"/>
      <c r="N49" s="555">
        <f>N38-SUM(N39:N48)</f>
        <v>0</v>
      </c>
    </row>
  </sheetData>
  <mergeCells count="46">
    <mergeCell ref="A48:B48"/>
    <mergeCell ref="A49:B49"/>
    <mergeCell ref="M7:N7"/>
    <mergeCell ref="A42:B42"/>
    <mergeCell ref="A43:B43"/>
    <mergeCell ref="A44:B44"/>
    <mergeCell ref="A45:B45"/>
    <mergeCell ref="A46:B46"/>
    <mergeCell ref="A47:B47"/>
    <mergeCell ref="A35:B35"/>
    <mergeCell ref="A37:B37"/>
    <mergeCell ref="A38:B38"/>
    <mergeCell ref="A39:B39"/>
    <mergeCell ref="A40:B40"/>
    <mergeCell ref="A41:B41"/>
    <mergeCell ref="A34:B34"/>
    <mergeCell ref="A29:B29"/>
    <mergeCell ref="A30:B30"/>
    <mergeCell ref="A21:B21"/>
    <mergeCell ref="A22:B22"/>
    <mergeCell ref="A23:B23"/>
    <mergeCell ref="A24:B24"/>
    <mergeCell ref="A25:B25"/>
    <mergeCell ref="A31:B31"/>
    <mergeCell ref="A20:B20"/>
    <mergeCell ref="A9:B9"/>
    <mergeCell ref="A10:B10"/>
    <mergeCell ref="A11:B11"/>
    <mergeCell ref="A12:B12"/>
    <mergeCell ref="A13:B13"/>
    <mergeCell ref="A14:B14"/>
    <mergeCell ref="A15:B15"/>
    <mergeCell ref="A16:B16"/>
    <mergeCell ref="A17:B17"/>
    <mergeCell ref="A18:B18"/>
    <mergeCell ref="A19:B19"/>
    <mergeCell ref="A26:B26"/>
    <mergeCell ref="A27:B27"/>
    <mergeCell ref="A28:B28"/>
    <mergeCell ref="A3:N3"/>
    <mergeCell ref="A5:L5"/>
    <mergeCell ref="C7:D7"/>
    <mergeCell ref="E7:F7"/>
    <mergeCell ref="G7:H7"/>
    <mergeCell ref="I7:J7"/>
    <mergeCell ref="K7:L7"/>
  </mergeCells>
  <conditionalFormatting sqref="E13:N13 A9:A13">
    <cfRule type="containsText" dxfId="620" priority="119" operator="containsText" text="ntitulé">
      <formula>NOT(ISERROR(SEARCH("ntitulé",A9)))</formula>
    </cfRule>
    <cfRule type="containsBlanks" dxfId="619" priority="120">
      <formula>LEN(TRIM(A9))=0</formula>
    </cfRule>
  </conditionalFormatting>
  <conditionalFormatting sqref="A13:B13 E13:N13">
    <cfRule type="containsText" dxfId="618" priority="118" operator="containsText" text="libre">
      <formula>NOT(ISERROR(SEARCH("libre",A13)))</formula>
    </cfRule>
  </conditionalFormatting>
  <conditionalFormatting sqref="A14:A17 C16:L17 E14:L15">
    <cfRule type="containsText" dxfId="617" priority="116" operator="containsText" text="ntitulé">
      <formula>NOT(ISERROR(SEARCH("ntitulé",A14)))</formula>
    </cfRule>
    <cfRule type="containsBlanks" dxfId="616" priority="117">
      <formula>LEN(TRIM(A14))=0</formula>
    </cfRule>
  </conditionalFormatting>
  <conditionalFormatting sqref="A16:L17 A14:B15 E14:L15">
    <cfRule type="containsText" dxfId="615" priority="115" operator="containsText" text="libre">
      <formula>NOT(ISERROR(SEARCH("libre",A14)))</formula>
    </cfRule>
  </conditionalFormatting>
  <conditionalFormatting sqref="A19:A28 C19:L28">
    <cfRule type="containsText" dxfId="614" priority="113" operator="containsText" text="ntitulé">
      <formula>NOT(ISERROR(SEARCH("ntitulé",A19)))</formula>
    </cfRule>
    <cfRule type="containsBlanks" dxfId="613" priority="114">
      <formula>LEN(TRIM(A19))=0</formula>
    </cfRule>
  </conditionalFormatting>
  <conditionalFormatting sqref="A19:L28">
    <cfRule type="containsText" dxfId="612" priority="112" operator="containsText" text="libre">
      <formula>NOT(ISERROR(SEARCH("libre",A19)))</formula>
    </cfRule>
  </conditionalFormatting>
  <conditionalFormatting sqref="E12:N12">
    <cfRule type="containsText" dxfId="611" priority="110" operator="containsText" text="ntitulé">
      <formula>NOT(ISERROR(SEARCH("ntitulé",E12)))</formula>
    </cfRule>
    <cfRule type="containsBlanks" dxfId="610" priority="111">
      <formula>LEN(TRIM(E12))=0</formula>
    </cfRule>
  </conditionalFormatting>
  <conditionalFormatting sqref="E12:N12">
    <cfRule type="containsText" dxfId="609" priority="109" operator="containsText" text="libre">
      <formula>NOT(ISERROR(SEARCH("libre",E12)))</formula>
    </cfRule>
  </conditionalFormatting>
  <conditionalFormatting sqref="C11:N11">
    <cfRule type="containsText" dxfId="608" priority="107" operator="containsText" text="ntitulé">
      <formula>NOT(ISERROR(SEARCH("ntitulé",C11)))</formula>
    </cfRule>
    <cfRule type="containsBlanks" dxfId="607" priority="108">
      <formula>LEN(TRIM(C11))=0</formula>
    </cfRule>
  </conditionalFormatting>
  <conditionalFormatting sqref="C11:N11">
    <cfRule type="containsText" dxfId="606" priority="106" operator="containsText" text="libre">
      <formula>NOT(ISERROR(SEARCH("libre",C11)))</formula>
    </cfRule>
  </conditionalFormatting>
  <conditionalFormatting sqref="C10:N10">
    <cfRule type="containsText" dxfId="605" priority="104" operator="containsText" text="ntitulé">
      <formula>NOT(ISERROR(SEARCH("ntitulé",C10)))</formula>
    </cfRule>
    <cfRule type="containsBlanks" dxfId="604" priority="105">
      <formula>LEN(TRIM(C10))=0</formula>
    </cfRule>
  </conditionalFormatting>
  <conditionalFormatting sqref="C10:N10">
    <cfRule type="containsText" dxfId="603" priority="103" operator="containsText" text="libre">
      <formula>NOT(ISERROR(SEARCH("libre",C10)))</formula>
    </cfRule>
  </conditionalFormatting>
  <conditionalFormatting sqref="C9:N9">
    <cfRule type="containsText" dxfId="602" priority="101" operator="containsText" text="ntitulé">
      <formula>NOT(ISERROR(SEARCH("ntitulé",C9)))</formula>
    </cfRule>
    <cfRule type="containsBlanks" dxfId="601" priority="102">
      <formula>LEN(TRIM(C9))=0</formula>
    </cfRule>
  </conditionalFormatting>
  <conditionalFormatting sqref="C9:N9">
    <cfRule type="containsText" dxfId="600" priority="100" operator="containsText" text="libre">
      <formula>NOT(ISERROR(SEARCH("libre",C9)))</formula>
    </cfRule>
  </conditionalFormatting>
  <conditionalFormatting sqref="L30 J30 H30 F30 D30">
    <cfRule type="containsText" dxfId="599" priority="98" operator="containsText" text="ntitulé">
      <formula>NOT(ISERROR(SEARCH("ntitulé",D30)))</formula>
    </cfRule>
    <cfRule type="containsBlanks" dxfId="598" priority="99">
      <formula>LEN(TRIM(D30))=0</formula>
    </cfRule>
  </conditionalFormatting>
  <conditionalFormatting sqref="L30 J30 H30 F30 D30">
    <cfRule type="containsText" dxfId="597" priority="97" operator="containsText" text="libre">
      <formula>NOT(ISERROR(SEARCH("libre",D30)))</formula>
    </cfRule>
  </conditionalFormatting>
  <conditionalFormatting sqref="A19:B28">
    <cfRule type="containsText" dxfId="596" priority="96" operator="containsText" text="détailler">
      <formula>NOT(ISERROR(SEARCH("détailler",A19)))</formula>
    </cfRule>
  </conditionalFormatting>
  <conditionalFormatting sqref="A39:A48">
    <cfRule type="containsText" dxfId="595" priority="94" operator="containsText" text="ntitulé">
      <formula>NOT(ISERROR(SEARCH("ntitulé",A39)))</formula>
    </cfRule>
    <cfRule type="containsBlanks" dxfId="594" priority="95">
      <formula>LEN(TRIM(A39))=0</formula>
    </cfRule>
  </conditionalFormatting>
  <conditionalFormatting sqref="A39:B48">
    <cfRule type="containsText" dxfId="593" priority="93" operator="containsText" text="libre">
      <formula>NOT(ISERROR(SEARCH("libre",A39)))</formula>
    </cfRule>
  </conditionalFormatting>
  <conditionalFormatting sqref="A39:B48">
    <cfRule type="containsText" dxfId="592" priority="92" operator="containsText" text="détailler">
      <formula>NOT(ISERROR(SEARCH("détailler",A39)))</formula>
    </cfRule>
  </conditionalFormatting>
  <conditionalFormatting sqref="L39 J39 H39 F39">
    <cfRule type="containsText" dxfId="591" priority="90" operator="containsText" text="ntitulé">
      <formula>NOT(ISERROR(SEARCH("ntitulé",F39)))</formula>
    </cfRule>
    <cfRule type="containsBlanks" dxfId="590" priority="91">
      <formula>LEN(TRIM(F39))=0</formula>
    </cfRule>
  </conditionalFormatting>
  <conditionalFormatting sqref="L39 J39 H39 F39">
    <cfRule type="containsText" dxfId="589" priority="89" operator="containsText" text="libre">
      <formula>NOT(ISERROR(SEARCH("libre",F39)))</formula>
    </cfRule>
  </conditionalFormatting>
  <conditionalFormatting sqref="L40 J40 H40 F40">
    <cfRule type="containsText" dxfId="588" priority="87" operator="containsText" text="ntitulé">
      <formula>NOT(ISERROR(SEARCH("ntitulé",F40)))</formula>
    </cfRule>
    <cfRule type="containsBlanks" dxfId="587" priority="88">
      <formula>LEN(TRIM(F40))=0</formula>
    </cfRule>
  </conditionalFormatting>
  <conditionalFormatting sqref="L40 J40 H40 F40">
    <cfRule type="containsText" dxfId="586" priority="86" operator="containsText" text="libre">
      <formula>NOT(ISERROR(SEARCH("libre",F40)))</formula>
    </cfRule>
  </conditionalFormatting>
  <conditionalFormatting sqref="L41 J41 H41 F41">
    <cfRule type="containsText" dxfId="585" priority="84" operator="containsText" text="ntitulé">
      <formula>NOT(ISERROR(SEARCH("ntitulé",F41)))</formula>
    </cfRule>
    <cfRule type="containsBlanks" dxfId="584" priority="85">
      <formula>LEN(TRIM(F41))=0</formula>
    </cfRule>
  </conditionalFormatting>
  <conditionalFormatting sqref="L41 J41 H41 F41">
    <cfRule type="containsText" dxfId="583" priority="83" operator="containsText" text="libre">
      <formula>NOT(ISERROR(SEARCH("libre",F41)))</formula>
    </cfRule>
  </conditionalFormatting>
  <conditionalFormatting sqref="L42 J42 H42 F42">
    <cfRule type="containsText" dxfId="582" priority="81" operator="containsText" text="ntitulé">
      <formula>NOT(ISERROR(SEARCH("ntitulé",F42)))</formula>
    </cfRule>
    <cfRule type="containsBlanks" dxfId="581" priority="82">
      <formula>LEN(TRIM(F42))=0</formula>
    </cfRule>
  </conditionalFormatting>
  <conditionalFormatting sqref="L42 J42 H42 F42">
    <cfRule type="containsText" dxfId="580" priority="80" operator="containsText" text="libre">
      <formula>NOT(ISERROR(SEARCH("libre",F42)))</formula>
    </cfRule>
  </conditionalFormatting>
  <conditionalFormatting sqref="L43 J43 H43 F43">
    <cfRule type="containsText" dxfId="579" priority="78" operator="containsText" text="ntitulé">
      <formula>NOT(ISERROR(SEARCH("ntitulé",F43)))</formula>
    </cfRule>
    <cfRule type="containsBlanks" dxfId="578" priority="79">
      <formula>LEN(TRIM(F43))=0</formula>
    </cfRule>
  </conditionalFormatting>
  <conditionalFormatting sqref="L43 J43 H43 F43">
    <cfRule type="containsText" dxfId="577" priority="77" operator="containsText" text="libre">
      <formula>NOT(ISERROR(SEARCH("libre",F43)))</formula>
    </cfRule>
  </conditionalFormatting>
  <conditionalFormatting sqref="L44 J44 H44 F44">
    <cfRule type="containsText" dxfId="576" priority="75" operator="containsText" text="ntitulé">
      <formula>NOT(ISERROR(SEARCH("ntitulé",F44)))</formula>
    </cfRule>
    <cfRule type="containsBlanks" dxfId="575" priority="76">
      <formula>LEN(TRIM(F44))=0</formula>
    </cfRule>
  </conditionalFormatting>
  <conditionalFormatting sqref="L44 J44 H44 F44">
    <cfRule type="containsText" dxfId="574" priority="74" operator="containsText" text="libre">
      <formula>NOT(ISERROR(SEARCH("libre",F44)))</formula>
    </cfRule>
  </conditionalFormatting>
  <conditionalFormatting sqref="L45 J45 H45 F45">
    <cfRule type="containsText" dxfId="573" priority="72" operator="containsText" text="ntitulé">
      <formula>NOT(ISERROR(SEARCH("ntitulé",F45)))</formula>
    </cfRule>
    <cfRule type="containsBlanks" dxfId="572" priority="73">
      <formula>LEN(TRIM(F45))=0</formula>
    </cfRule>
  </conditionalFormatting>
  <conditionalFormatting sqref="L45 J45 H45 F45">
    <cfRule type="containsText" dxfId="571" priority="71" operator="containsText" text="libre">
      <formula>NOT(ISERROR(SEARCH("libre",F45)))</formula>
    </cfRule>
  </conditionalFormatting>
  <conditionalFormatting sqref="L46 J46 H46 F46">
    <cfRule type="containsText" dxfId="570" priority="69" operator="containsText" text="ntitulé">
      <formula>NOT(ISERROR(SEARCH("ntitulé",F46)))</formula>
    </cfRule>
    <cfRule type="containsBlanks" dxfId="569" priority="70">
      <formula>LEN(TRIM(F46))=0</formula>
    </cfRule>
  </conditionalFormatting>
  <conditionalFormatting sqref="L46 J46 H46 F46">
    <cfRule type="containsText" dxfId="568" priority="68" operator="containsText" text="libre">
      <formula>NOT(ISERROR(SEARCH("libre",F46)))</formula>
    </cfRule>
  </conditionalFormatting>
  <conditionalFormatting sqref="L47 J47 H47 F47">
    <cfRule type="containsText" dxfId="567" priority="66" operator="containsText" text="ntitulé">
      <formula>NOT(ISERROR(SEARCH("ntitulé",F47)))</formula>
    </cfRule>
    <cfRule type="containsBlanks" dxfId="566" priority="67">
      <formula>LEN(TRIM(F47))=0</formula>
    </cfRule>
  </conditionalFormatting>
  <conditionalFormatting sqref="L47 J47 H47 F47">
    <cfRule type="containsText" dxfId="565" priority="65" operator="containsText" text="libre">
      <formula>NOT(ISERROR(SEARCH("libre",F47)))</formula>
    </cfRule>
  </conditionalFormatting>
  <conditionalFormatting sqref="L48 J48 H48 F48">
    <cfRule type="containsText" dxfId="564" priority="63" operator="containsText" text="ntitulé">
      <formula>NOT(ISERROR(SEARCH("ntitulé",F48)))</formula>
    </cfRule>
    <cfRule type="containsBlanks" dxfId="563" priority="64">
      <formula>LEN(TRIM(F48))=0</formula>
    </cfRule>
  </conditionalFormatting>
  <conditionalFormatting sqref="L48 J48 H48 F48">
    <cfRule type="containsText" dxfId="562" priority="62" operator="containsText" text="libre">
      <formula>NOT(ISERROR(SEARCH("libre",F48)))</formula>
    </cfRule>
  </conditionalFormatting>
  <conditionalFormatting sqref="C12:C15">
    <cfRule type="containsText" dxfId="561" priority="57" operator="containsText" text="ntitulé">
      <formula>NOT(ISERROR(SEARCH("ntitulé",C12)))</formula>
    </cfRule>
    <cfRule type="containsBlanks" dxfId="560" priority="58">
      <formula>LEN(TRIM(C12))=0</formula>
    </cfRule>
  </conditionalFormatting>
  <conditionalFormatting sqref="C12:D15">
    <cfRule type="containsText" dxfId="559" priority="56" operator="containsText" text="libre">
      <formula>NOT(ISERROR(SEARCH("libre",C12)))</formula>
    </cfRule>
  </conditionalFormatting>
  <conditionalFormatting sqref="C12:D12">
    <cfRule type="containsText" dxfId="558" priority="54" operator="containsText" text="ntitulé">
      <formula>NOT(ISERROR(SEARCH("ntitulé",C12)))</formula>
    </cfRule>
    <cfRule type="containsBlanks" dxfId="557" priority="55">
      <formula>LEN(TRIM(C12))=0</formula>
    </cfRule>
  </conditionalFormatting>
  <conditionalFormatting sqref="C12:D12">
    <cfRule type="containsText" dxfId="556" priority="53" operator="containsText" text="libre">
      <formula>NOT(ISERROR(SEARCH("libre",C12)))</formula>
    </cfRule>
  </conditionalFormatting>
  <conditionalFormatting sqref="C11:D11">
    <cfRule type="containsText" dxfId="555" priority="51" operator="containsText" text="ntitulé">
      <formula>NOT(ISERROR(SEARCH("ntitulé",C11)))</formula>
    </cfRule>
    <cfRule type="containsBlanks" dxfId="554" priority="52">
      <formula>LEN(TRIM(C11))=0</formula>
    </cfRule>
  </conditionalFormatting>
  <conditionalFormatting sqref="C11:D11">
    <cfRule type="containsText" dxfId="553" priority="50" operator="containsText" text="libre">
      <formula>NOT(ISERROR(SEARCH("libre",C11)))</formula>
    </cfRule>
  </conditionalFormatting>
  <conditionalFormatting sqref="C13:D13">
    <cfRule type="containsText" dxfId="552" priority="48" operator="containsText" text="ntitulé">
      <formula>NOT(ISERROR(SEARCH("ntitulé",C13)))</formula>
    </cfRule>
    <cfRule type="containsBlanks" dxfId="551" priority="49">
      <formula>LEN(TRIM(C13))=0</formula>
    </cfRule>
  </conditionalFormatting>
  <conditionalFormatting sqref="C13:D13">
    <cfRule type="containsText" dxfId="550" priority="47" operator="containsText" text="libre">
      <formula>NOT(ISERROR(SEARCH("libre",C13)))</formula>
    </cfRule>
  </conditionalFormatting>
  <conditionalFormatting sqref="C14:D14">
    <cfRule type="containsText" dxfId="549" priority="45" operator="containsText" text="ntitulé">
      <formula>NOT(ISERROR(SEARCH("ntitulé",C14)))</formula>
    </cfRule>
    <cfRule type="containsBlanks" dxfId="548" priority="46">
      <formula>LEN(TRIM(C14))=0</formula>
    </cfRule>
  </conditionalFormatting>
  <conditionalFormatting sqref="C14:D14">
    <cfRule type="containsText" dxfId="547" priority="44" operator="containsText" text="libre">
      <formula>NOT(ISERROR(SEARCH("libre",C14)))</formula>
    </cfRule>
  </conditionalFormatting>
  <conditionalFormatting sqref="C15:D15">
    <cfRule type="containsText" dxfId="546" priority="42" operator="containsText" text="ntitulé">
      <formula>NOT(ISERROR(SEARCH("ntitulé",C15)))</formula>
    </cfRule>
    <cfRule type="containsBlanks" dxfId="545" priority="43">
      <formula>LEN(TRIM(C15))=0</formula>
    </cfRule>
  </conditionalFormatting>
  <conditionalFormatting sqref="C15:D15">
    <cfRule type="containsText" dxfId="544" priority="41" operator="containsText" text="libre">
      <formula>NOT(ISERROR(SEARCH("libre",C15)))</formula>
    </cfRule>
  </conditionalFormatting>
  <conditionalFormatting sqref="M14:N17">
    <cfRule type="containsText" dxfId="543" priority="39" operator="containsText" text="ntitulé">
      <formula>NOT(ISERROR(SEARCH("ntitulé",M14)))</formula>
    </cfRule>
    <cfRule type="containsBlanks" dxfId="542" priority="40">
      <formula>LEN(TRIM(M14))=0</formula>
    </cfRule>
  </conditionalFormatting>
  <conditionalFormatting sqref="M14:N17">
    <cfRule type="containsText" dxfId="541" priority="38" operator="containsText" text="libre">
      <formula>NOT(ISERROR(SEARCH("libre",M14)))</formula>
    </cfRule>
  </conditionalFormatting>
  <conditionalFormatting sqref="M19:N28">
    <cfRule type="containsText" dxfId="540" priority="36" operator="containsText" text="ntitulé">
      <formula>NOT(ISERROR(SEARCH("ntitulé",M19)))</formula>
    </cfRule>
    <cfRule type="containsBlanks" dxfId="539" priority="37">
      <formula>LEN(TRIM(M19))=0</formula>
    </cfRule>
  </conditionalFormatting>
  <conditionalFormatting sqref="M19:N28">
    <cfRule type="containsText" dxfId="538" priority="35" operator="containsText" text="libre">
      <formula>NOT(ISERROR(SEARCH("libre",M19)))</formula>
    </cfRule>
  </conditionalFormatting>
  <conditionalFormatting sqref="N30">
    <cfRule type="containsText" dxfId="537" priority="33" operator="containsText" text="ntitulé">
      <formula>NOT(ISERROR(SEARCH("ntitulé",N30)))</formula>
    </cfRule>
    <cfRule type="containsBlanks" dxfId="536" priority="34">
      <formula>LEN(TRIM(N30))=0</formula>
    </cfRule>
  </conditionalFormatting>
  <conditionalFormatting sqref="N30">
    <cfRule type="containsText" dxfId="535" priority="32" operator="containsText" text="libre">
      <formula>NOT(ISERROR(SEARCH("libre",N30)))</formula>
    </cfRule>
  </conditionalFormatting>
  <conditionalFormatting sqref="N39">
    <cfRule type="containsText" dxfId="534" priority="30" operator="containsText" text="ntitulé">
      <formula>NOT(ISERROR(SEARCH("ntitulé",N39)))</formula>
    </cfRule>
    <cfRule type="containsBlanks" dxfId="533" priority="31">
      <formula>LEN(TRIM(N39))=0</formula>
    </cfRule>
  </conditionalFormatting>
  <conditionalFormatting sqref="N39">
    <cfRule type="containsText" dxfId="532" priority="29" operator="containsText" text="libre">
      <formula>NOT(ISERROR(SEARCH("libre",N39)))</formula>
    </cfRule>
  </conditionalFormatting>
  <conditionalFormatting sqref="N40">
    <cfRule type="containsText" dxfId="531" priority="27" operator="containsText" text="ntitulé">
      <formula>NOT(ISERROR(SEARCH("ntitulé",N40)))</formula>
    </cfRule>
    <cfRule type="containsBlanks" dxfId="530" priority="28">
      <formula>LEN(TRIM(N40))=0</formula>
    </cfRule>
  </conditionalFormatting>
  <conditionalFormatting sqref="N40">
    <cfRule type="containsText" dxfId="529" priority="26" operator="containsText" text="libre">
      <formula>NOT(ISERROR(SEARCH("libre",N40)))</formula>
    </cfRule>
  </conditionalFormatting>
  <conditionalFormatting sqref="N41">
    <cfRule type="containsText" dxfId="528" priority="24" operator="containsText" text="ntitulé">
      <formula>NOT(ISERROR(SEARCH("ntitulé",N41)))</formula>
    </cfRule>
    <cfRule type="containsBlanks" dxfId="527" priority="25">
      <formula>LEN(TRIM(N41))=0</formula>
    </cfRule>
  </conditionalFormatting>
  <conditionalFormatting sqref="N41">
    <cfRule type="containsText" dxfId="526" priority="23" operator="containsText" text="libre">
      <formula>NOT(ISERROR(SEARCH("libre",N41)))</formula>
    </cfRule>
  </conditionalFormatting>
  <conditionalFormatting sqref="N42">
    <cfRule type="containsText" dxfId="525" priority="21" operator="containsText" text="ntitulé">
      <formula>NOT(ISERROR(SEARCH("ntitulé",N42)))</formula>
    </cfRule>
    <cfRule type="containsBlanks" dxfId="524" priority="22">
      <formula>LEN(TRIM(N42))=0</formula>
    </cfRule>
  </conditionalFormatting>
  <conditionalFormatting sqref="N42">
    <cfRule type="containsText" dxfId="523" priority="20" operator="containsText" text="libre">
      <formula>NOT(ISERROR(SEARCH("libre",N42)))</formula>
    </cfRule>
  </conditionalFormatting>
  <conditionalFormatting sqref="N43">
    <cfRule type="containsText" dxfId="522" priority="18" operator="containsText" text="ntitulé">
      <formula>NOT(ISERROR(SEARCH("ntitulé",N43)))</formula>
    </cfRule>
    <cfRule type="containsBlanks" dxfId="521" priority="19">
      <formula>LEN(TRIM(N43))=0</formula>
    </cfRule>
  </conditionalFormatting>
  <conditionalFormatting sqref="N43">
    <cfRule type="containsText" dxfId="520" priority="17" operator="containsText" text="libre">
      <formula>NOT(ISERROR(SEARCH("libre",N43)))</formula>
    </cfRule>
  </conditionalFormatting>
  <conditionalFormatting sqref="N44">
    <cfRule type="containsText" dxfId="519" priority="15" operator="containsText" text="ntitulé">
      <formula>NOT(ISERROR(SEARCH("ntitulé",N44)))</formula>
    </cfRule>
    <cfRule type="containsBlanks" dxfId="518" priority="16">
      <formula>LEN(TRIM(N44))=0</formula>
    </cfRule>
  </conditionalFormatting>
  <conditionalFormatting sqref="N44">
    <cfRule type="containsText" dxfId="517" priority="14" operator="containsText" text="libre">
      <formula>NOT(ISERROR(SEARCH("libre",N44)))</formula>
    </cfRule>
  </conditionalFormatting>
  <conditionalFormatting sqref="N45">
    <cfRule type="containsText" dxfId="516" priority="12" operator="containsText" text="ntitulé">
      <formula>NOT(ISERROR(SEARCH("ntitulé",N45)))</formula>
    </cfRule>
    <cfRule type="containsBlanks" dxfId="515" priority="13">
      <formula>LEN(TRIM(N45))=0</formula>
    </cfRule>
  </conditionalFormatting>
  <conditionalFormatting sqref="N45">
    <cfRule type="containsText" dxfId="514" priority="11" operator="containsText" text="libre">
      <formula>NOT(ISERROR(SEARCH("libre",N45)))</formula>
    </cfRule>
  </conditionalFormatting>
  <conditionalFormatting sqref="N46">
    <cfRule type="containsText" dxfId="513" priority="9" operator="containsText" text="ntitulé">
      <formula>NOT(ISERROR(SEARCH("ntitulé",N46)))</formula>
    </cfRule>
    <cfRule type="containsBlanks" dxfId="512" priority="10">
      <formula>LEN(TRIM(N46))=0</formula>
    </cfRule>
  </conditionalFormatting>
  <conditionalFormatting sqref="N46">
    <cfRule type="containsText" dxfId="511" priority="8" operator="containsText" text="libre">
      <formula>NOT(ISERROR(SEARCH("libre",N46)))</formula>
    </cfRule>
  </conditionalFormatting>
  <conditionalFormatting sqref="N47">
    <cfRule type="containsText" dxfId="510" priority="6" operator="containsText" text="ntitulé">
      <formula>NOT(ISERROR(SEARCH("ntitulé",N47)))</formula>
    </cfRule>
    <cfRule type="containsBlanks" dxfId="509" priority="7">
      <formula>LEN(TRIM(N47))=0</formula>
    </cfRule>
  </conditionalFormatting>
  <conditionalFormatting sqref="N47">
    <cfRule type="containsText" dxfId="508" priority="5" operator="containsText" text="libre">
      <formula>NOT(ISERROR(SEARCH("libre",N47)))</formula>
    </cfRule>
  </conditionalFormatting>
  <conditionalFormatting sqref="N48">
    <cfRule type="containsText" dxfId="507" priority="3" operator="containsText" text="ntitulé">
      <formula>NOT(ISERROR(SEARCH("ntitulé",N48)))</formula>
    </cfRule>
    <cfRule type="containsBlanks" dxfId="506" priority="4">
      <formula>LEN(TRIM(N48))=0</formula>
    </cfRule>
  </conditionalFormatting>
  <conditionalFormatting sqref="N48">
    <cfRule type="containsText" dxfId="505" priority="2" operator="containsText" text="libre">
      <formula>NOT(ISERROR(SEARCH("libre",N48)))</formula>
    </cfRule>
  </conditionalFormatting>
  <conditionalFormatting sqref="A9:B12">
    <cfRule type="containsText" dxfId="504" priority="1" operator="containsText" text="libre">
      <formula>NOT(ISERROR(SEARCH("libre",A9)))</formula>
    </cfRule>
  </conditionalFormatting>
  <hyperlinks>
    <hyperlink ref="A1" location="TAB00!A1" display="Retour page de garde" xr:uid="{28F6D769-7FBC-4A75-9000-F0ED2AA53EE8}"/>
  </hyperlinks>
  <pageMargins left="0.7" right="0.7" top="0.75" bottom="0.75" header="0.3" footer="0.3"/>
  <pageSetup paperSize="9"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EDF2-3FA3-411F-B54D-A7FCA787C056}">
  <sheetPr published="0">
    <pageSetUpPr fitToPage="1"/>
  </sheetPr>
  <dimension ref="A1:V39"/>
  <sheetViews>
    <sheetView zoomScale="90" zoomScaleNormal="90" workbookViewId="0">
      <selection activeCell="A3" sqref="A3:L3"/>
    </sheetView>
  </sheetViews>
  <sheetFormatPr baseColWidth="10" defaultColWidth="9.1640625" defaultRowHeight="13.5" x14ac:dyDescent="0.3"/>
  <cols>
    <col min="1" max="1" width="11.6640625" style="487" customWidth="1"/>
    <col min="2" max="2" width="45.5" style="487" customWidth="1"/>
    <col min="3" max="13" width="20.83203125" style="487" customWidth="1"/>
    <col min="14" max="16384" width="9.1640625" style="487"/>
  </cols>
  <sheetData>
    <row r="1" spans="1:22" ht="15" x14ac:dyDescent="0.3">
      <c r="A1" s="558" t="s">
        <v>33</v>
      </c>
    </row>
    <row r="3" spans="1:22" ht="21" customHeight="1" x14ac:dyDescent="0.3">
      <c r="A3" s="617" t="str">
        <f>TAB00!B67&amp;" : "&amp;TAB00!C67</f>
        <v>TAB4.1.1.4 : Détail des charges sociales et salariales</v>
      </c>
      <c r="B3" s="617"/>
      <c r="C3" s="617"/>
      <c r="D3" s="617"/>
      <c r="E3" s="617"/>
      <c r="F3" s="617"/>
      <c r="G3" s="617"/>
      <c r="H3" s="617"/>
      <c r="I3" s="617"/>
      <c r="J3" s="617"/>
      <c r="K3" s="617"/>
      <c r="L3" s="617"/>
      <c r="M3" s="543"/>
      <c r="N3" s="543"/>
      <c r="O3" s="543"/>
      <c r="P3" s="543"/>
      <c r="Q3" s="543"/>
      <c r="R3" s="543"/>
      <c r="S3" s="543"/>
      <c r="T3" s="543"/>
      <c r="U3" s="543"/>
      <c r="V3" s="543"/>
    </row>
    <row r="4" spans="1:22" ht="16.5" x14ac:dyDescent="0.3">
      <c r="A4" s="541"/>
      <c r="B4" s="541"/>
      <c r="C4" s="541"/>
      <c r="D4" s="541"/>
      <c r="E4" s="541"/>
      <c r="F4" s="541"/>
      <c r="G4" s="541"/>
      <c r="H4" s="541"/>
      <c r="I4" s="541"/>
      <c r="J4" s="541"/>
      <c r="K4" s="541"/>
      <c r="L4" s="541"/>
      <c r="M4" s="543"/>
      <c r="N4" s="543"/>
      <c r="O4" s="543"/>
      <c r="P4" s="543"/>
      <c r="Q4" s="543"/>
      <c r="R4" s="543"/>
      <c r="S4" s="543"/>
      <c r="T4" s="543"/>
      <c r="U4" s="543"/>
      <c r="V4" s="543"/>
    </row>
    <row r="5" spans="1:22" s="543" customFormat="1" x14ac:dyDescent="0.3">
      <c r="A5" s="675" t="s">
        <v>973</v>
      </c>
      <c r="B5" s="675"/>
      <c r="C5" s="675"/>
      <c r="D5" s="675"/>
      <c r="E5" s="675"/>
      <c r="F5" s="675"/>
      <c r="G5" s="675"/>
      <c r="H5" s="675"/>
      <c r="I5" s="675"/>
      <c r="J5" s="675"/>
      <c r="K5" s="675"/>
      <c r="L5" s="675"/>
    </row>
    <row r="6" spans="1:22" s="543" customFormat="1" x14ac:dyDescent="0.3">
      <c r="A6" s="545"/>
      <c r="B6" s="545"/>
      <c r="C6" s="545"/>
      <c r="D6" s="545"/>
      <c r="E6" s="545"/>
      <c r="F6" s="545"/>
      <c r="G6" s="545"/>
      <c r="H6" s="545"/>
      <c r="I6" s="545"/>
      <c r="J6" s="545"/>
      <c r="K6" s="545"/>
      <c r="L6" s="545"/>
      <c r="O6" s="624" t="s">
        <v>694</v>
      </c>
      <c r="P6" s="625"/>
      <c r="Q6" s="625"/>
      <c r="R6" s="625"/>
      <c r="S6" s="625"/>
    </row>
    <row r="7" spans="1:22" s="73" customFormat="1" ht="27" x14ac:dyDescent="0.3">
      <c r="C7" s="100" t="s">
        <v>967</v>
      </c>
      <c r="D7" s="100" t="s">
        <v>968</v>
      </c>
      <c r="E7" s="19" t="s">
        <v>7</v>
      </c>
      <c r="F7" s="100" t="s">
        <v>969</v>
      </c>
      <c r="G7" s="19" t="s">
        <v>7</v>
      </c>
      <c r="H7" s="100" t="s">
        <v>970</v>
      </c>
      <c r="I7" s="19" t="s">
        <v>7</v>
      </c>
      <c r="J7" s="100" t="s">
        <v>971</v>
      </c>
      <c r="K7" s="19" t="s">
        <v>7</v>
      </c>
      <c r="L7" s="100" t="s">
        <v>972</v>
      </c>
      <c r="M7" s="19" t="s">
        <v>7</v>
      </c>
      <c r="O7" s="536" t="s">
        <v>825</v>
      </c>
      <c r="P7" s="536" t="s">
        <v>826</v>
      </c>
      <c r="Q7" s="536" t="s">
        <v>827</v>
      </c>
      <c r="R7" s="536" t="s">
        <v>828</v>
      </c>
      <c r="S7" s="536" t="s">
        <v>829</v>
      </c>
    </row>
    <row r="8" spans="1:22" s="543" customFormat="1" ht="12" customHeight="1" x14ac:dyDescent="0.3">
      <c r="A8" s="680" t="s">
        <v>439</v>
      </c>
      <c r="B8" s="680"/>
      <c r="C8" s="559">
        <f>+'TAB4.1.1'!B21</f>
        <v>0</v>
      </c>
      <c r="D8" s="559">
        <f>+'TAB4.1.1'!C21</f>
        <v>0</v>
      </c>
      <c r="E8" s="144">
        <f>+C8-D8</f>
        <v>0</v>
      </c>
      <c r="F8" s="559">
        <f>+'TAB4.1.1'!E21</f>
        <v>0</v>
      </c>
      <c r="G8" s="144">
        <f>D8-F8</f>
        <v>0</v>
      </c>
      <c r="H8" s="559">
        <f>+'TAB4.1.1'!G21</f>
        <v>0</v>
      </c>
      <c r="I8" s="144">
        <f>F8-H8</f>
        <v>0</v>
      </c>
      <c r="J8" s="559">
        <f>+'TAB4.1.1'!I21</f>
        <v>0</v>
      </c>
      <c r="K8" s="144">
        <f>H8-J8</f>
        <v>0</v>
      </c>
      <c r="L8" s="559">
        <f>+'TAB4.1.1'!K21</f>
        <v>0</v>
      </c>
      <c r="M8" s="144">
        <f>I8-L8</f>
        <v>0</v>
      </c>
      <c r="O8" s="218">
        <f>IFERROR(IF(AND(ROUND(SUM(C8:C8),0)=0,ROUND(SUM(D8:D8),0)&gt;ROUND(SUM(C8:C8),0)),"INF",(ROUND(SUM(D8:D8),0)-ROUND(SUM(C8:C8),0))/ROUND(SUM(C8:C8),0)),0)</f>
        <v>0</v>
      </c>
      <c r="P8" s="218">
        <f>IFERROR(IF(AND(ROUND(SUM(D8:D8),0)=0,ROUND(SUM(F8:F8),0)&gt;ROUND(SUM(D8:D8),0)),"INF",(ROUND(SUM(F8:F8),0)-ROUND(SUM(D8:D8),0))/ROUND(SUM(D8:D8),0)),0)</f>
        <v>0</v>
      </c>
      <c r="Q8" s="218">
        <f>IFERROR(IF(AND(ROUND(SUM(F8:F8),0)=0,ROUND(SUM(H8:H8),0)&gt;ROUND(SUM(F8:F8),0)),"INF",(ROUND(SUM(H8:H8),0)-ROUND(SUM(F8:F8),0))/ROUND(SUM(F8:F8),0)),0)</f>
        <v>0</v>
      </c>
      <c r="R8" s="218">
        <f>IFERROR(IF(AND(ROUND(SUM(H8:H8),0)=0,ROUND(SUM(J8:J8),0)&gt;ROUND(SUM(H8:H8),0)),"INF",(ROUND(SUM(J8:J8),0)-ROUND(SUM(H8:H8),0))/ROUND(SUM(H8:H8),0)),0)</f>
        <v>0</v>
      </c>
      <c r="S8" s="218">
        <f>IFERROR(IF(AND(ROUND(SUM(J8:J8),0)=0,ROUND(SUM(L8:L8),0)&gt;ROUND(SUM(J8:J8),0)),"INF",(ROUND(SUM(L8:L8),0)-ROUND(SUM(J8:J8),0))/ROUND(SUM(J8:J8),0)),0)</f>
        <v>0</v>
      </c>
    </row>
    <row r="9" spans="1:22" s="543" customFormat="1" x14ac:dyDescent="0.3">
      <c r="A9" s="676" t="s">
        <v>440</v>
      </c>
      <c r="B9" s="676"/>
      <c r="C9" s="559">
        <f>+'TAB4.1.1'!B22</f>
        <v>0</v>
      </c>
      <c r="D9" s="559">
        <f>+'TAB4.1.1'!C22</f>
        <v>0</v>
      </c>
      <c r="E9" s="144">
        <f t="shared" ref="E9:E13" si="0">+C9-D9</f>
        <v>0</v>
      </c>
      <c r="F9" s="559">
        <f>+'TAB4.1.1'!E22</f>
        <v>0</v>
      </c>
      <c r="G9" s="144">
        <f t="shared" ref="G9:G13" si="1">D9-F9</f>
        <v>0</v>
      </c>
      <c r="H9" s="559">
        <f>+'TAB4.1.1'!G22</f>
        <v>0</v>
      </c>
      <c r="I9" s="144">
        <f t="shared" ref="I9:I13" si="2">F9-H9</f>
        <v>0</v>
      </c>
      <c r="J9" s="559">
        <f>+'TAB4.1.1'!I22</f>
        <v>0</v>
      </c>
      <c r="K9" s="144">
        <f t="shared" ref="K9:K13" si="3">H9-J9</f>
        <v>0</v>
      </c>
      <c r="L9" s="559">
        <f>+'TAB4.1.1'!K22</f>
        <v>0</v>
      </c>
      <c r="M9" s="144">
        <f t="shared" ref="M9:M13" si="4">I9-L9</f>
        <v>0</v>
      </c>
      <c r="O9" s="218">
        <f t="shared" ref="O9:O13" si="5">IFERROR(IF(AND(ROUND(SUM(C9:C9),0)=0,ROUND(SUM(D9:D9),0)&gt;ROUND(SUM(C9:C9),0)),"INF",(ROUND(SUM(D9:D9),0)-ROUND(SUM(C9:C9),0))/ROUND(SUM(C9:C9),0)),0)</f>
        <v>0</v>
      </c>
      <c r="P9" s="218">
        <f t="shared" ref="P9:P13" si="6">IFERROR(IF(AND(ROUND(SUM(D9:D9),0)=0,ROUND(SUM(F9:F9),0)&gt;ROUND(SUM(D9:D9),0)),"INF",(ROUND(SUM(F9:F9),0)-ROUND(SUM(D9:D9),0))/ROUND(SUM(D9:D9),0)),0)</f>
        <v>0</v>
      </c>
      <c r="Q9" s="218">
        <f t="shared" ref="Q9:Q13" si="7">IFERROR(IF(AND(ROUND(SUM(F9:F9),0)=0,ROUND(SUM(H9:H9),0)&gt;ROUND(SUM(F9:F9),0)),"INF",(ROUND(SUM(H9:H9),0)-ROUND(SUM(F9:F9),0))/ROUND(SUM(F9:F9),0)),0)</f>
        <v>0</v>
      </c>
      <c r="R9" s="218">
        <f t="shared" ref="R9:R13" si="8">IFERROR(IF(AND(ROUND(SUM(H9:H9),0)=0,ROUND(SUM(J9:J9),0)&gt;ROUND(SUM(H9:H9),0)),"INF",(ROUND(SUM(J9:J9),0)-ROUND(SUM(H9:H9),0))/ROUND(SUM(H9:H9),0)),0)</f>
        <v>0</v>
      </c>
      <c r="S9" s="218">
        <f t="shared" ref="S9:S13" si="9">IFERROR(IF(AND(ROUND(SUM(J9:J9),0)=0,ROUND(SUM(L9:L9),0)&gt;ROUND(SUM(J9:J9),0)),"INF",(ROUND(SUM(L9:L9),0)-ROUND(SUM(J9:J9),0))/ROUND(SUM(J9:J9),0)),0)</f>
        <v>0</v>
      </c>
    </row>
    <row r="10" spans="1:22" s="543" customFormat="1" x14ac:dyDescent="0.3">
      <c r="A10" s="676" t="s">
        <v>441</v>
      </c>
      <c r="B10" s="676"/>
      <c r="C10" s="559">
        <f>+'TAB4.1.1'!B23</f>
        <v>0</v>
      </c>
      <c r="D10" s="559">
        <f>+'TAB4.1.1'!C23</f>
        <v>0</v>
      </c>
      <c r="E10" s="144">
        <f t="shared" si="0"/>
        <v>0</v>
      </c>
      <c r="F10" s="559">
        <f>+'TAB4.1.1'!E23</f>
        <v>0</v>
      </c>
      <c r="G10" s="144">
        <f t="shared" si="1"/>
        <v>0</v>
      </c>
      <c r="H10" s="559">
        <f>+'TAB4.1.1'!G23</f>
        <v>0</v>
      </c>
      <c r="I10" s="144">
        <f t="shared" si="2"/>
        <v>0</v>
      </c>
      <c r="J10" s="559">
        <f>+'TAB4.1.1'!I23</f>
        <v>0</v>
      </c>
      <c r="K10" s="144">
        <f t="shared" si="3"/>
        <v>0</v>
      </c>
      <c r="L10" s="559">
        <f>+'TAB4.1.1'!K23</f>
        <v>0</v>
      </c>
      <c r="M10" s="144">
        <f t="shared" si="4"/>
        <v>0</v>
      </c>
      <c r="O10" s="218">
        <f t="shared" si="5"/>
        <v>0</v>
      </c>
      <c r="P10" s="218">
        <f t="shared" si="6"/>
        <v>0</v>
      </c>
      <c r="Q10" s="218">
        <f t="shared" si="7"/>
        <v>0</v>
      </c>
      <c r="R10" s="218">
        <f t="shared" si="8"/>
        <v>0</v>
      </c>
      <c r="S10" s="218">
        <f t="shared" si="9"/>
        <v>0</v>
      </c>
    </row>
    <row r="11" spans="1:22" s="543" customFormat="1" x14ac:dyDescent="0.3">
      <c r="A11" s="676" t="s">
        <v>442</v>
      </c>
      <c r="B11" s="676"/>
      <c r="C11" s="559">
        <f>+'TAB4.1.1'!B24</f>
        <v>0</v>
      </c>
      <c r="D11" s="559">
        <f>+'TAB4.1.1'!C24</f>
        <v>0</v>
      </c>
      <c r="E11" s="144">
        <f t="shared" si="0"/>
        <v>0</v>
      </c>
      <c r="F11" s="559">
        <f>+'TAB4.1.1'!E24</f>
        <v>0</v>
      </c>
      <c r="G11" s="144">
        <f t="shared" si="1"/>
        <v>0</v>
      </c>
      <c r="H11" s="559">
        <f>+'TAB4.1.1'!G24</f>
        <v>0</v>
      </c>
      <c r="I11" s="144">
        <f t="shared" si="2"/>
        <v>0</v>
      </c>
      <c r="J11" s="559">
        <f>+'TAB4.1.1'!I24</f>
        <v>0</v>
      </c>
      <c r="K11" s="144">
        <f t="shared" si="3"/>
        <v>0</v>
      </c>
      <c r="L11" s="559">
        <f>+'TAB4.1.1'!K24</f>
        <v>0</v>
      </c>
      <c r="M11" s="144">
        <f t="shared" si="4"/>
        <v>0</v>
      </c>
      <c r="O11" s="218">
        <f t="shared" si="5"/>
        <v>0</v>
      </c>
      <c r="P11" s="218">
        <f t="shared" si="6"/>
        <v>0</v>
      </c>
      <c r="Q11" s="218">
        <f t="shared" si="7"/>
        <v>0</v>
      </c>
      <c r="R11" s="218">
        <f t="shared" si="8"/>
        <v>0</v>
      </c>
      <c r="S11" s="218">
        <f t="shared" si="9"/>
        <v>0</v>
      </c>
    </row>
    <row r="12" spans="1:22" s="73" customFormat="1" ht="40.9" customHeight="1" x14ac:dyDescent="0.3">
      <c r="A12" s="642" t="s">
        <v>974</v>
      </c>
      <c r="B12" s="681"/>
      <c r="C12" s="559">
        <f>+'TAB4.1.1'!B25+'TAB4.1.1'!B26</f>
        <v>0</v>
      </c>
      <c r="D12" s="559">
        <f>+'TAB4.1.1'!C25+'TAB4.1.1'!C26</f>
        <v>0</v>
      </c>
      <c r="E12" s="144">
        <f t="shared" si="0"/>
        <v>0</v>
      </c>
      <c r="F12" s="559">
        <f>+'TAB4.1.1'!E25+'TAB4.1.1'!E26</f>
        <v>0</v>
      </c>
      <c r="G12" s="144">
        <f t="shared" si="1"/>
        <v>0</v>
      </c>
      <c r="H12" s="559">
        <f>+'TAB4.1.1'!G25+'TAB4.1.1'!G26</f>
        <v>0</v>
      </c>
      <c r="I12" s="144">
        <f t="shared" si="2"/>
        <v>0</v>
      </c>
      <c r="J12" s="559">
        <f>+'TAB4.1.1'!I25+'TAB4.1.1'!I26</f>
        <v>0</v>
      </c>
      <c r="K12" s="144">
        <f t="shared" si="3"/>
        <v>0</v>
      </c>
      <c r="L12" s="559">
        <f>+'TAB4.1.1'!K25+'TAB4.1.1'!K26</f>
        <v>0</v>
      </c>
      <c r="M12" s="144">
        <f t="shared" si="4"/>
        <v>0</v>
      </c>
      <c r="O12" s="218">
        <f t="shared" si="5"/>
        <v>0</v>
      </c>
      <c r="P12" s="218">
        <f t="shared" si="6"/>
        <v>0</v>
      </c>
      <c r="Q12" s="218">
        <f t="shared" si="7"/>
        <v>0</v>
      </c>
      <c r="R12" s="218">
        <f t="shared" si="8"/>
        <v>0</v>
      </c>
      <c r="S12" s="218">
        <f t="shared" si="9"/>
        <v>0</v>
      </c>
    </row>
    <row r="13" spans="1:22" s="543" customFormat="1" x14ac:dyDescent="0.3">
      <c r="A13" s="676" t="s">
        <v>443</v>
      </c>
      <c r="B13" s="676"/>
      <c r="C13" s="559">
        <f>+'TAB4.1.1'!B27</f>
        <v>0</v>
      </c>
      <c r="D13" s="559">
        <f>+'TAB4.1.1'!C27</f>
        <v>0</v>
      </c>
      <c r="E13" s="144">
        <f t="shared" si="0"/>
        <v>0</v>
      </c>
      <c r="F13" s="559">
        <f>+'TAB4.1.1'!E27</f>
        <v>0</v>
      </c>
      <c r="G13" s="144">
        <f t="shared" si="1"/>
        <v>0</v>
      </c>
      <c r="H13" s="559">
        <f>+'TAB4.1.1'!G27</f>
        <v>0</v>
      </c>
      <c r="I13" s="144">
        <f t="shared" si="2"/>
        <v>0</v>
      </c>
      <c r="J13" s="559">
        <f>+'TAB4.1.1'!I27</f>
        <v>0</v>
      </c>
      <c r="K13" s="144">
        <f t="shared" si="3"/>
        <v>0</v>
      </c>
      <c r="L13" s="559">
        <f>+'TAB4.1.1'!K27</f>
        <v>0</v>
      </c>
      <c r="M13" s="144">
        <f t="shared" si="4"/>
        <v>0</v>
      </c>
      <c r="O13" s="218">
        <f t="shared" si="5"/>
        <v>0</v>
      </c>
      <c r="P13" s="218">
        <f t="shared" si="6"/>
        <v>0</v>
      </c>
      <c r="Q13" s="218">
        <f t="shared" si="7"/>
        <v>0</v>
      </c>
      <c r="R13" s="218">
        <f t="shared" si="8"/>
        <v>0</v>
      </c>
      <c r="S13" s="218">
        <f t="shared" si="9"/>
        <v>0</v>
      </c>
    </row>
    <row r="14" spans="1:22" s="543" customFormat="1" x14ac:dyDescent="0.3">
      <c r="A14" s="656" t="s">
        <v>975</v>
      </c>
      <c r="B14" s="677"/>
      <c r="C14" s="555">
        <f>SUM(C8:C13)</f>
        <v>0</v>
      </c>
      <c r="D14" s="555">
        <f>SUM(D8:D13)</f>
        <v>0</v>
      </c>
      <c r="E14" s="555">
        <f t="shared" ref="E14:M14" si="10">SUM(E8:E13)</f>
        <v>0</v>
      </c>
      <c r="F14" s="555">
        <f t="shared" si="10"/>
        <v>0</v>
      </c>
      <c r="G14" s="555">
        <f t="shared" si="10"/>
        <v>0</v>
      </c>
      <c r="H14" s="555">
        <f t="shared" si="10"/>
        <v>0</v>
      </c>
      <c r="I14" s="555">
        <f t="shared" si="10"/>
        <v>0</v>
      </c>
      <c r="J14" s="555">
        <f t="shared" si="10"/>
        <v>0</v>
      </c>
      <c r="K14" s="555">
        <f t="shared" si="10"/>
        <v>0</v>
      </c>
      <c r="L14" s="555">
        <f t="shared" si="10"/>
        <v>0</v>
      </c>
      <c r="M14" s="555">
        <f t="shared" si="10"/>
        <v>0</v>
      </c>
    </row>
    <row r="16" spans="1:22" s="543" customFormat="1" x14ac:dyDescent="0.3">
      <c r="A16" s="675" t="s">
        <v>976</v>
      </c>
      <c r="B16" s="675"/>
      <c r="C16" s="675"/>
      <c r="D16" s="675"/>
      <c r="E16" s="675"/>
      <c r="F16" s="675"/>
      <c r="G16" s="675"/>
      <c r="H16" s="675"/>
      <c r="I16" s="675"/>
      <c r="J16" s="675"/>
      <c r="K16" s="560"/>
    </row>
    <row r="18" spans="1:19" s="73" customFormat="1" ht="27" x14ac:dyDescent="0.3">
      <c r="C18" s="100" t="str">
        <f>C7</f>
        <v>Réalité 2023</v>
      </c>
      <c r="D18" s="100" t="str">
        <f>D7</f>
        <v>Réalité 2024</v>
      </c>
      <c r="E18" s="19" t="s">
        <v>7</v>
      </c>
      <c r="F18" s="100" t="str">
        <f>F7</f>
        <v>Réalité 2025</v>
      </c>
      <c r="G18" s="19" t="s">
        <v>7</v>
      </c>
      <c r="H18" s="100" t="str">
        <f>H7</f>
        <v>Réalité 2026</v>
      </c>
      <c r="I18" s="19" t="s">
        <v>7</v>
      </c>
      <c r="J18" s="100" t="str">
        <f>J7</f>
        <v>Réalité 2027</v>
      </c>
      <c r="K18" s="19" t="s">
        <v>7</v>
      </c>
      <c r="L18" s="100" t="str">
        <f>L7</f>
        <v>Réalité 2028</v>
      </c>
      <c r="M18" s="19" t="s">
        <v>7</v>
      </c>
      <c r="O18" s="536" t="s">
        <v>825</v>
      </c>
      <c r="P18" s="536" t="s">
        <v>826</v>
      </c>
      <c r="Q18" s="536" t="s">
        <v>827</v>
      </c>
      <c r="R18" s="536" t="s">
        <v>828</v>
      </c>
      <c r="S18" s="536" t="s">
        <v>829</v>
      </c>
    </row>
    <row r="19" spans="1:19" s="543" customFormat="1" x14ac:dyDescent="0.3">
      <c r="A19" s="543" t="s">
        <v>977</v>
      </c>
      <c r="C19" s="549"/>
      <c r="D19" s="549"/>
      <c r="E19" s="144">
        <f t="shared" ref="E19:E24" si="11">+C19-D19</f>
        <v>0</v>
      </c>
      <c r="F19" s="549"/>
      <c r="G19" s="144">
        <f t="shared" ref="G19:G24" si="12">D19-F19</f>
        <v>0</v>
      </c>
      <c r="H19" s="549"/>
      <c r="I19" s="144">
        <f t="shared" ref="I19:I24" si="13">F19-H19</f>
        <v>0</v>
      </c>
      <c r="J19" s="549"/>
      <c r="K19" s="144">
        <f t="shared" ref="K19:K24" si="14">H19-J19</f>
        <v>0</v>
      </c>
      <c r="L19" s="549"/>
      <c r="M19" s="144">
        <f t="shared" ref="M19:M24" si="15">I19-L19</f>
        <v>0</v>
      </c>
      <c r="O19" s="218">
        <f>IFERROR(IF(AND(ROUND(SUM(C19:C19),0)=0,ROUND(SUM(D19:D19),0)&gt;ROUND(SUM(C19:C19),0)),"INF",(ROUND(SUM(D19:D19),0)-ROUND(SUM(C19:C19),0))/ROUND(SUM(C19:C19),0)),0)</f>
        <v>0</v>
      </c>
      <c r="P19" s="218">
        <f>IFERROR(IF(AND(ROUND(SUM(D19:D19),0)=0,ROUND(SUM(F19:F19),0)&gt;ROUND(SUM(D19:D19),0)),"INF",(ROUND(SUM(F19:F19),0)-ROUND(SUM(D19:D19),0))/ROUND(SUM(D19:D19),0)),0)</f>
        <v>0</v>
      </c>
      <c r="Q19" s="218">
        <f>IFERROR(IF(AND(ROUND(SUM(F19:F19),0)=0,ROUND(SUM(H19:H19),0)&gt;ROUND(SUM(F19:F19),0)),"INF",(ROUND(SUM(H19:H19),0)-ROUND(SUM(F19:F19),0))/ROUND(SUM(F19:F19),0)),0)</f>
        <v>0</v>
      </c>
      <c r="R19" s="218">
        <f>IFERROR(IF(AND(ROUND(SUM(H19:H19),0)=0,ROUND(SUM(J19:J19),0)&gt;ROUND(SUM(H19:H19),0)),"INF",(ROUND(SUM(J19:J19),0)-ROUND(SUM(H19:H19),0))/ROUND(SUM(H19:H19),0)),0)</f>
        <v>0</v>
      </c>
      <c r="S19" s="218">
        <f>IFERROR(IF(AND(ROUND(SUM(J19:J19),0)=0,ROUND(SUM(L19:L19),0)&gt;ROUND(SUM(J19:J19),0)),"INF",(ROUND(SUM(L19:L19),0)-ROUND(SUM(J19:J19),0))/ROUND(SUM(J19:J19),0)),0)</f>
        <v>0</v>
      </c>
    </row>
    <row r="20" spans="1:19" s="543" customFormat="1" x14ac:dyDescent="0.3">
      <c r="A20" s="543" t="s">
        <v>978</v>
      </c>
      <c r="C20" s="549"/>
      <c r="D20" s="549"/>
      <c r="E20" s="144">
        <f t="shared" si="11"/>
        <v>0</v>
      </c>
      <c r="F20" s="549"/>
      <c r="G20" s="144">
        <f t="shared" si="12"/>
        <v>0</v>
      </c>
      <c r="H20" s="549"/>
      <c r="I20" s="144">
        <f t="shared" si="13"/>
        <v>0</v>
      </c>
      <c r="J20" s="549"/>
      <c r="K20" s="144">
        <f t="shared" si="14"/>
        <v>0</v>
      </c>
      <c r="L20" s="549"/>
      <c r="M20" s="144">
        <f t="shared" si="15"/>
        <v>0</v>
      </c>
      <c r="O20" s="218">
        <f t="shared" ref="O20:O24" si="16">IFERROR(IF(AND(ROUND(SUM(C20:C20),0)=0,ROUND(SUM(D20:D20),0)&gt;ROUND(SUM(C20:C20),0)),"INF",(ROUND(SUM(D20:D20),0)-ROUND(SUM(C20:C20),0))/ROUND(SUM(C20:C20),0)),0)</f>
        <v>0</v>
      </c>
      <c r="P20" s="218">
        <f t="shared" ref="P20:P24" si="17">IFERROR(IF(AND(ROUND(SUM(D20:D20),0)=0,ROUND(SUM(F20:F20),0)&gt;ROUND(SUM(D20:D20),0)),"INF",(ROUND(SUM(F20:F20),0)-ROUND(SUM(D20:D20),0))/ROUND(SUM(D20:D20),0)),0)</f>
        <v>0</v>
      </c>
      <c r="Q20" s="218">
        <f t="shared" ref="Q20:Q24" si="18">IFERROR(IF(AND(ROUND(SUM(F20:F20),0)=0,ROUND(SUM(H20:H20),0)&gt;ROUND(SUM(F20:F20),0)),"INF",(ROUND(SUM(H20:H20),0)-ROUND(SUM(F20:F20),0))/ROUND(SUM(F20:F20),0)),0)</f>
        <v>0</v>
      </c>
      <c r="R20" s="218">
        <f t="shared" ref="R20:R24" si="19">IFERROR(IF(AND(ROUND(SUM(H20:H20),0)=0,ROUND(SUM(J20:J20),0)&gt;ROUND(SUM(H20:H20),0)),"INF",(ROUND(SUM(J20:J20),0)-ROUND(SUM(H20:H20),0))/ROUND(SUM(H20:H20),0)),0)</f>
        <v>0</v>
      </c>
      <c r="S20" s="218">
        <f t="shared" ref="S20:S24" si="20">IFERROR(IF(AND(ROUND(SUM(J20:J20),0)=0,ROUND(SUM(L20:L20),0)&gt;ROUND(SUM(J20:J20),0)),"INF",(ROUND(SUM(L20:L20),0)-ROUND(SUM(J20:J20),0))/ROUND(SUM(J20:J20),0)),0)</f>
        <v>0</v>
      </c>
    </row>
    <row r="21" spans="1:19" s="543" customFormat="1" x14ac:dyDescent="0.3">
      <c r="A21" s="543" t="s">
        <v>979</v>
      </c>
      <c r="C21" s="559">
        <f>IFERROR(C19/C20,0)</f>
        <v>0</v>
      </c>
      <c r="D21" s="559">
        <f>IFERROR(D19/D20,0)</f>
        <v>0</v>
      </c>
      <c r="E21" s="144">
        <f t="shared" si="11"/>
        <v>0</v>
      </c>
      <c r="F21" s="559">
        <f>IFERROR(F19/F20,0)</f>
        <v>0</v>
      </c>
      <c r="G21" s="144">
        <f t="shared" si="12"/>
        <v>0</v>
      </c>
      <c r="H21" s="559">
        <f>IFERROR(H19/H20,0)</f>
        <v>0</v>
      </c>
      <c r="I21" s="144">
        <f t="shared" si="13"/>
        <v>0</v>
      </c>
      <c r="J21" s="559">
        <f>IFERROR(J19/J20,0)</f>
        <v>0</v>
      </c>
      <c r="K21" s="144">
        <f t="shared" si="14"/>
        <v>0</v>
      </c>
      <c r="L21" s="559">
        <f>IFERROR(L19/L20,0)</f>
        <v>0</v>
      </c>
      <c r="M21" s="144">
        <f t="shared" si="15"/>
        <v>0</v>
      </c>
      <c r="O21" s="218">
        <f t="shared" si="16"/>
        <v>0</v>
      </c>
      <c r="P21" s="218">
        <f t="shared" si="17"/>
        <v>0</v>
      </c>
      <c r="Q21" s="218">
        <f t="shared" si="18"/>
        <v>0</v>
      </c>
      <c r="R21" s="218">
        <f t="shared" si="19"/>
        <v>0</v>
      </c>
      <c r="S21" s="218">
        <f t="shared" si="20"/>
        <v>0</v>
      </c>
    </row>
    <row r="22" spans="1:19" s="543" customFormat="1" x14ac:dyDescent="0.3">
      <c r="A22" s="543" t="s">
        <v>980</v>
      </c>
      <c r="C22" s="549"/>
      <c r="D22" s="549"/>
      <c r="E22" s="144">
        <f t="shared" si="11"/>
        <v>0</v>
      </c>
      <c r="F22" s="549"/>
      <c r="G22" s="144">
        <f t="shared" si="12"/>
        <v>0</v>
      </c>
      <c r="H22" s="549"/>
      <c r="I22" s="144">
        <f t="shared" si="13"/>
        <v>0</v>
      </c>
      <c r="J22" s="549"/>
      <c r="K22" s="144">
        <f t="shared" si="14"/>
        <v>0</v>
      </c>
      <c r="L22" s="549"/>
      <c r="M22" s="144">
        <f t="shared" si="15"/>
        <v>0</v>
      </c>
      <c r="O22" s="218">
        <f t="shared" si="16"/>
        <v>0</v>
      </c>
      <c r="P22" s="218">
        <f t="shared" si="17"/>
        <v>0</v>
      </c>
      <c r="Q22" s="218">
        <f t="shared" si="18"/>
        <v>0</v>
      </c>
      <c r="R22" s="218">
        <f t="shared" si="19"/>
        <v>0</v>
      </c>
      <c r="S22" s="218">
        <f t="shared" si="20"/>
        <v>0</v>
      </c>
    </row>
    <row r="23" spans="1:19" s="543" customFormat="1" x14ac:dyDescent="0.3">
      <c r="A23" s="543" t="s">
        <v>981</v>
      </c>
      <c r="C23" s="549"/>
      <c r="D23" s="549"/>
      <c r="E23" s="144">
        <f t="shared" si="11"/>
        <v>0</v>
      </c>
      <c r="F23" s="549"/>
      <c r="G23" s="144">
        <f t="shared" si="12"/>
        <v>0</v>
      </c>
      <c r="H23" s="549"/>
      <c r="I23" s="144">
        <f t="shared" si="13"/>
        <v>0</v>
      </c>
      <c r="J23" s="549"/>
      <c r="K23" s="144">
        <f t="shared" si="14"/>
        <v>0</v>
      </c>
      <c r="L23" s="549"/>
      <c r="M23" s="144">
        <f t="shared" si="15"/>
        <v>0</v>
      </c>
      <c r="O23" s="218">
        <f t="shared" si="16"/>
        <v>0</v>
      </c>
      <c r="P23" s="218">
        <f t="shared" si="17"/>
        <v>0</v>
      </c>
      <c r="Q23" s="218">
        <f t="shared" si="18"/>
        <v>0</v>
      </c>
      <c r="R23" s="218">
        <f t="shared" si="19"/>
        <v>0</v>
      </c>
      <c r="S23" s="218">
        <f t="shared" si="20"/>
        <v>0</v>
      </c>
    </row>
    <row r="24" spans="1:19" s="543" customFormat="1" x14ac:dyDescent="0.3">
      <c r="A24" s="543" t="s">
        <v>982</v>
      </c>
      <c r="C24" s="559">
        <f>IFERROR(C22/C23,0)</f>
        <v>0</v>
      </c>
      <c r="D24" s="559">
        <f>IFERROR(D22/D23,0)</f>
        <v>0</v>
      </c>
      <c r="E24" s="144">
        <f t="shared" si="11"/>
        <v>0</v>
      </c>
      <c r="F24" s="559">
        <f>IFERROR(F22/F23,0)</f>
        <v>0</v>
      </c>
      <c r="G24" s="144">
        <f t="shared" si="12"/>
        <v>0</v>
      </c>
      <c r="H24" s="559">
        <f>IFERROR(H22/H23,0)</f>
        <v>0</v>
      </c>
      <c r="I24" s="144">
        <f t="shared" si="13"/>
        <v>0</v>
      </c>
      <c r="J24" s="559">
        <f>IFERROR(J22/J23,0)</f>
        <v>0</v>
      </c>
      <c r="K24" s="144">
        <f t="shared" si="14"/>
        <v>0</v>
      </c>
      <c r="L24" s="559">
        <f>IFERROR(L22/L23,0)</f>
        <v>0</v>
      </c>
      <c r="M24" s="144">
        <f t="shared" si="15"/>
        <v>0</v>
      </c>
      <c r="O24" s="218">
        <f t="shared" si="16"/>
        <v>0</v>
      </c>
      <c r="P24" s="218">
        <f t="shared" si="17"/>
        <v>0</v>
      </c>
      <c r="Q24" s="218">
        <f t="shared" si="18"/>
        <v>0</v>
      </c>
      <c r="R24" s="218">
        <f t="shared" si="19"/>
        <v>0</v>
      </c>
      <c r="S24" s="218">
        <f t="shared" si="20"/>
        <v>0</v>
      </c>
    </row>
    <row r="26" spans="1:19" s="543" customFormat="1" x14ac:dyDescent="0.3">
      <c r="A26" s="675" t="s">
        <v>983</v>
      </c>
      <c r="B26" s="675"/>
      <c r="C26" s="675"/>
      <c r="D26" s="675"/>
      <c r="E26" s="675"/>
      <c r="F26" s="675"/>
      <c r="G26" s="675"/>
      <c r="H26" s="675"/>
      <c r="I26" s="675"/>
      <c r="J26" s="675"/>
      <c r="K26" s="560"/>
    </row>
    <row r="28" spans="1:19" s="125" customFormat="1" ht="27" x14ac:dyDescent="0.3">
      <c r="A28" s="678" t="s">
        <v>984</v>
      </c>
      <c r="B28" s="679"/>
      <c r="C28" s="100" t="str">
        <f>C18</f>
        <v>Réalité 2023</v>
      </c>
      <c r="D28" s="100" t="str">
        <f>D18</f>
        <v>Réalité 2024</v>
      </c>
      <c r="E28" s="19" t="s">
        <v>7</v>
      </c>
      <c r="F28" s="100" t="str">
        <f>F18</f>
        <v>Réalité 2025</v>
      </c>
      <c r="G28" s="19" t="s">
        <v>7</v>
      </c>
      <c r="H28" s="100" t="str">
        <f>H18</f>
        <v>Réalité 2026</v>
      </c>
      <c r="I28" s="19" t="s">
        <v>7</v>
      </c>
      <c r="J28" s="100" t="str">
        <f>J18</f>
        <v>Réalité 2027</v>
      </c>
      <c r="K28" s="19" t="s">
        <v>7</v>
      </c>
      <c r="L28" s="100" t="str">
        <f>L18</f>
        <v>Réalité 2028</v>
      </c>
      <c r="M28" s="19" t="s">
        <v>7</v>
      </c>
      <c r="O28" s="536" t="s">
        <v>825</v>
      </c>
      <c r="P28" s="536" t="s">
        <v>826</v>
      </c>
      <c r="Q28" s="536" t="s">
        <v>827</v>
      </c>
      <c r="R28" s="536" t="s">
        <v>828</v>
      </c>
      <c r="S28" s="536" t="s">
        <v>829</v>
      </c>
    </row>
    <row r="29" spans="1:19" ht="12" customHeight="1" x14ac:dyDescent="0.3">
      <c r="A29" s="671" t="s">
        <v>29</v>
      </c>
      <c r="B29" s="659"/>
      <c r="C29" s="549"/>
      <c r="D29" s="549"/>
      <c r="E29" s="144">
        <f t="shared" ref="E29:E38" si="21">+C29-D29</f>
        <v>0</v>
      </c>
      <c r="F29" s="549"/>
      <c r="G29" s="144">
        <f t="shared" ref="G29:G38" si="22">D29-F29</f>
        <v>0</v>
      </c>
      <c r="H29" s="549"/>
      <c r="I29" s="144">
        <f t="shared" ref="I29:I38" si="23">F29-H29</f>
        <v>0</v>
      </c>
      <c r="J29" s="549"/>
      <c r="K29" s="144">
        <f t="shared" ref="K29:K38" si="24">H29-J29</f>
        <v>0</v>
      </c>
      <c r="L29" s="549"/>
      <c r="M29" s="144">
        <f t="shared" ref="M29:M38" si="25">I29-L29</f>
        <v>0</v>
      </c>
      <c r="O29" s="218">
        <f>IFERROR(IF(AND(ROUND(SUM(C29:C29),0)=0,ROUND(SUM(D29:D29),0)&gt;ROUND(SUM(C29:C29),0)),"INF",(ROUND(SUM(D29:D29),0)-ROUND(SUM(C29:C29),0))/ROUND(SUM(C29:C29),0)),0)</f>
        <v>0</v>
      </c>
      <c r="P29" s="218">
        <f>IFERROR(IF(AND(ROUND(SUM(D29:D29),0)=0,ROUND(SUM(F29:F29),0)&gt;ROUND(SUM(D29:D29),0)),"INF",(ROUND(SUM(F29:F29),0)-ROUND(SUM(D29:D29),0))/ROUND(SUM(D29:D29),0)),0)</f>
        <v>0</v>
      </c>
      <c r="Q29" s="218">
        <f>IFERROR(IF(AND(ROUND(SUM(F29:F29),0)=0,ROUND(SUM(H29:H29),0)&gt;ROUND(SUM(F29:F29),0)),"INF",(ROUND(SUM(H29:H29),0)-ROUND(SUM(F29:F29),0))/ROUND(SUM(F29:F29),0)),0)</f>
        <v>0</v>
      </c>
      <c r="R29" s="218">
        <f>IFERROR(IF(AND(ROUND(SUM(H29:H29),0)=0,ROUND(SUM(J29:J29),0)&gt;ROUND(SUM(H29:H29),0)),"INF",(ROUND(SUM(J29:J29),0)-ROUND(SUM(H29:H29),0))/ROUND(SUM(H29:H29),0)),0)</f>
        <v>0</v>
      </c>
      <c r="S29" s="218">
        <f>IFERROR(IF(AND(ROUND(SUM(J29:J29),0)=0,ROUND(SUM(L29:L29),0)&gt;ROUND(SUM(J29:J29),0)),"INF",(ROUND(SUM(L29:L29),0)-ROUND(SUM(J29:J29),0))/ROUND(SUM(J29:J29),0)),0)</f>
        <v>0</v>
      </c>
    </row>
    <row r="30" spans="1:19" ht="12" customHeight="1" x14ac:dyDescent="0.3">
      <c r="A30" s="671" t="s">
        <v>96</v>
      </c>
      <c r="B30" s="659"/>
      <c r="C30" s="549"/>
      <c r="D30" s="549"/>
      <c r="E30" s="144">
        <f t="shared" si="21"/>
        <v>0</v>
      </c>
      <c r="F30" s="549"/>
      <c r="G30" s="144">
        <f t="shared" si="22"/>
        <v>0</v>
      </c>
      <c r="H30" s="549"/>
      <c r="I30" s="144">
        <f t="shared" si="23"/>
        <v>0</v>
      </c>
      <c r="J30" s="549"/>
      <c r="K30" s="144">
        <f t="shared" si="24"/>
        <v>0</v>
      </c>
      <c r="L30" s="549"/>
      <c r="M30" s="144">
        <f t="shared" si="25"/>
        <v>0</v>
      </c>
      <c r="O30" s="218">
        <f t="shared" ref="O30:O34" si="26">IFERROR(IF(AND(ROUND(SUM(C30:C30),0)=0,ROUND(SUM(D30:D30),0)&gt;ROUND(SUM(C30:C30),0)),"INF",(ROUND(SUM(D30:D30),0)-ROUND(SUM(C30:C30),0))/ROUND(SUM(C30:C30),0)),0)</f>
        <v>0</v>
      </c>
      <c r="P30" s="218">
        <f t="shared" ref="P30:P34" si="27">IFERROR(IF(AND(ROUND(SUM(D30:D30),0)=0,ROUND(SUM(F30:F30),0)&gt;ROUND(SUM(D30:D30),0)),"INF",(ROUND(SUM(F30:F30),0)-ROUND(SUM(D30:D30),0))/ROUND(SUM(D30:D30),0)),0)</f>
        <v>0</v>
      </c>
      <c r="Q30" s="218">
        <f t="shared" ref="Q30:Q34" si="28">IFERROR(IF(AND(ROUND(SUM(F30:F30),0)=0,ROUND(SUM(H30:H30),0)&gt;ROUND(SUM(F30:F30),0)),"INF",(ROUND(SUM(H30:H30),0)-ROUND(SUM(F30:F30),0))/ROUND(SUM(F30:F30),0)),0)</f>
        <v>0</v>
      </c>
      <c r="R30" s="218">
        <f t="shared" ref="R30:R34" si="29">IFERROR(IF(AND(ROUND(SUM(H30:H30),0)=0,ROUND(SUM(J30:J30),0)&gt;ROUND(SUM(H30:H30),0)),"INF",(ROUND(SUM(J30:J30),0)-ROUND(SUM(H30:H30),0))/ROUND(SUM(H30:H30),0)),0)</f>
        <v>0</v>
      </c>
      <c r="S30" s="218">
        <f t="shared" ref="S30:S34" si="30">IFERROR(IF(AND(ROUND(SUM(J30:J30),0)=0,ROUND(SUM(L30:L30),0)&gt;ROUND(SUM(J30:J30),0)),"INF",(ROUND(SUM(L30:L30),0)-ROUND(SUM(J30:J30),0))/ROUND(SUM(J30:J30),0)),0)</f>
        <v>0</v>
      </c>
    </row>
    <row r="31" spans="1:19" ht="12" customHeight="1" x14ac:dyDescent="0.3">
      <c r="A31" s="671" t="s">
        <v>97</v>
      </c>
      <c r="B31" s="659"/>
      <c r="C31" s="549"/>
      <c r="D31" s="549"/>
      <c r="E31" s="144">
        <f t="shared" si="21"/>
        <v>0</v>
      </c>
      <c r="F31" s="549"/>
      <c r="G31" s="144">
        <f t="shared" si="22"/>
        <v>0</v>
      </c>
      <c r="H31" s="549"/>
      <c r="I31" s="144">
        <f t="shared" si="23"/>
        <v>0</v>
      </c>
      <c r="J31" s="549"/>
      <c r="K31" s="144">
        <f t="shared" si="24"/>
        <v>0</v>
      </c>
      <c r="L31" s="549"/>
      <c r="M31" s="144">
        <f t="shared" si="25"/>
        <v>0</v>
      </c>
      <c r="O31" s="218">
        <f t="shared" si="26"/>
        <v>0</v>
      </c>
      <c r="P31" s="218">
        <f t="shared" si="27"/>
        <v>0</v>
      </c>
      <c r="Q31" s="218">
        <f t="shared" si="28"/>
        <v>0</v>
      </c>
      <c r="R31" s="218">
        <f t="shared" si="29"/>
        <v>0</v>
      </c>
      <c r="S31" s="218">
        <f t="shared" si="30"/>
        <v>0</v>
      </c>
    </row>
    <row r="32" spans="1:19" ht="12" customHeight="1" x14ac:dyDescent="0.3">
      <c r="A32" s="671" t="s">
        <v>98</v>
      </c>
      <c r="B32" s="659"/>
      <c r="C32" s="549"/>
      <c r="D32" s="549"/>
      <c r="E32" s="144">
        <f t="shared" si="21"/>
        <v>0</v>
      </c>
      <c r="F32" s="549"/>
      <c r="G32" s="144">
        <f t="shared" si="22"/>
        <v>0</v>
      </c>
      <c r="H32" s="549"/>
      <c r="I32" s="144">
        <f t="shared" si="23"/>
        <v>0</v>
      </c>
      <c r="J32" s="549"/>
      <c r="K32" s="144">
        <f t="shared" si="24"/>
        <v>0</v>
      </c>
      <c r="L32" s="549"/>
      <c r="M32" s="144">
        <f t="shared" si="25"/>
        <v>0</v>
      </c>
      <c r="O32" s="218">
        <f t="shared" si="26"/>
        <v>0</v>
      </c>
      <c r="P32" s="218">
        <f t="shared" si="27"/>
        <v>0</v>
      </c>
      <c r="Q32" s="218">
        <f t="shared" si="28"/>
        <v>0</v>
      </c>
      <c r="R32" s="218">
        <f t="shared" si="29"/>
        <v>0</v>
      </c>
      <c r="S32" s="218">
        <f t="shared" si="30"/>
        <v>0</v>
      </c>
    </row>
    <row r="33" spans="1:19" ht="12" customHeight="1" x14ac:dyDescent="0.3">
      <c r="A33" s="671" t="s">
        <v>99</v>
      </c>
      <c r="B33" s="659"/>
      <c r="C33" s="549"/>
      <c r="D33" s="549"/>
      <c r="E33" s="144">
        <f t="shared" si="21"/>
        <v>0</v>
      </c>
      <c r="F33" s="549"/>
      <c r="G33" s="144">
        <f t="shared" si="22"/>
        <v>0</v>
      </c>
      <c r="H33" s="549"/>
      <c r="I33" s="144">
        <f t="shared" si="23"/>
        <v>0</v>
      </c>
      <c r="J33" s="549"/>
      <c r="K33" s="144">
        <f t="shared" si="24"/>
        <v>0</v>
      </c>
      <c r="L33" s="549"/>
      <c r="M33" s="144">
        <f t="shared" si="25"/>
        <v>0</v>
      </c>
      <c r="O33" s="218">
        <f t="shared" si="26"/>
        <v>0</v>
      </c>
      <c r="P33" s="218">
        <f t="shared" si="27"/>
        <v>0</v>
      </c>
      <c r="Q33" s="218">
        <f t="shared" si="28"/>
        <v>0</v>
      </c>
      <c r="R33" s="218">
        <f t="shared" si="29"/>
        <v>0</v>
      </c>
      <c r="S33" s="218">
        <f t="shared" si="30"/>
        <v>0</v>
      </c>
    </row>
    <row r="34" spans="1:19" ht="12" customHeight="1" x14ac:dyDescent="0.3">
      <c r="A34" s="671" t="s">
        <v>279</v>
      </c>
      <c r="B34" s="659"/>
      <c r="C34" s="549"/>
      <c r="D34" s="549"/>
      <c r="E34" s="144">
        <f t="shared" si="21"/>
        <v>0</v>
      </c>
      <c r="F34" s="549"/>
      <c r="G34" s="144">
        <f t="shared" si="22"/>
        <v>0</v>
      </c>
      <c r="H34" s="549"/>
      <c r="I34" s="144">
        <f t="shared" si="23"/>
        <v>0</v>
      </c>
      <c r="J34" s="549"/>
      <c r="K34" s="144">
        <f t="shared" si="24"/>
        <v>0</v>
      </c>
      <c r="L34" s="549"/>
      <c r="M34" s="144">
        <f t="shared" si="25"/>
        <v>0</v>
      </c>
      <c r="O34" s="218">
        <f t="shared" si="26"/>
        <v>0</v>
      </c>
      <c r="P34" s="218">
        <f t="shared" si="27"/>
        <v>0</v>
      </c>
      <c r="Q34" s="218">
        <f t="shared" si="28"/>
        <v>0</v>
      </c>
      <c r="R34" s="218">
        <f t="shared" si="29"/>
        <v>0</v>
      </c>
      <c r="S34" s="218">
        <f t="shared" si="30"/>
        <v>0</v>
      </c>
    </row>
    <row r="35" spans="1:19" ht="12" customHeight="1" x14ac:dyDescent="0.3">
      <c r="A35" s="671" t="s">
        <v>280</v>
      </c>
      <c r="B35" s="659"/>
      <c r="C35" s="549"/>
      <c r="D35" s="549"/>
      <c r="E35" s="144">
        <f t="shared" si="21"/>
        <v>0</v>
      </c>
      <c r="F35" s="549"/>
      <c r="G35" s="144">
        <f t="shared" si="22"/>
        <v>0</v>
      </c>
      <c r="H35" s="549"/>
      <c r="I35" s="144">
        <f t="shared" si="23"/>
        <v>0</v>
      </c>
      <c r="J35" s="549"/>
      <c r="K35" s="144">
        <f t="shared" si="24"/>
        <v>0</v>
      </c>
      <c r="L35" s="549"/>
      <c r="M35" s="144">
        <f t="shared" si="25"/>
        <v>0</v>
      </c>
      <c r="O35" s="218">
        <f t="shared" ref="O35:O38" si="31">IFERROR(IF(AND(ROUND(SUM(C35:C35),0)=0,ROUND(SUM(D35:D35),0)&gt;ROUND(SUM(C35:C35),0)),"INF",(ROUND(SUM(D35:D35),0)-ROUND(SUM(C35:C35),0))/ROUND(SUM(C35:C35),0)),0)</f>
        <v>0</v>
      </c>
      <c r="P35" s="218">
        <f t="shared" ref="P35:P38" si="32">IFERROR(IF(AND(ROUND(SUM(D35:D35),0)=0,ROUND(SUM(F35:F35),0)&gt;ROUND(SUM(D35:D35),0)),"INF",(ROUND(SUM(F35:F35),0)-ROUND(SUM(D35:D35),0))/ROUND(SUM(D35:D35),0)),0)</f>
        <v>0</v>
      </c>
      <c r="Q35" s="218">
        <f t="shared" ref="Q35:Q38" si="33">IFERROR(IF(AND(ROUND(SUM(F35:F35),0)=0,ROUND(SUM(H35:H35),0)&gt;ROUND(SUM(F35:F35),0)),"INF",(ROUND(SUM(H35:H35),0)-ROUND(SUM(F35:F35),0))/ROUND(SUM(F35:F35),0)),0)</f>
        <v>0</v>
      </c>
      <c r="R35" s="218">
        <f t="shared" ref="R35:R38" si="34">IFERROR(IF(AND(ROUND(SUM(H35:H35),0)=0,ROUND(SUM(J35:J35),0)&gt;ROUND(SUM(H35:H35),0)),"INF",(ROUND(SUM(J35:J35),0)-ROUND(SUM(H35:H35),0))/ROUND(SUM(H35:H35),0)),0)</f>
        <v>0</v>
      </c>
      <c r="S35" s="218">
        <f t="shared" ref="S35:S38" si="35">IFERROR(IF(AND(ROUND(SUM(J35:J35),0)=0,ROUND(SUM(L35:L35),0)&gt;ROUND(SUM(J35:J35),0)),"INF",(ROUND(SUM(L35:L35),0)-ROUND(SUM(J35:J35),0))/ROUND(SUM(J35:J35),0)),0)</f>
        <v>0</v>
      </c>
    </row>
    <row r="36" spans="1:19" ht="12" customHeight="1" x14ac:dyDescent="0.3">
      <c r="A36" s="671" t="s">
        <v>281</v>
      </c>
      <c r="B36" s="659"/>
      <c r="C36" s="549"/>
      <c r="D36" s="549"/>
      <c r="E36" s="144">
        <f t="shared" si="21"/>
        <v>0</v>
      </c>
      <c r="F36" s="549"/>
      <c r="G36" s="144">
        <f t="shared" si="22"/>
        <v>0</v>
      </c>
      <c r="H36" s="549"/>
      <c r="I36" s="144">
        <f t="shared" si="23"/>
        <v>0</v>
      </c>
      <c r="J36" s="549"/>
      <c r="K36" s="144">
        <f t="shared" si="24"/>
        <v>0</v>
      </c>
      <c r="L36" s="549"/>
      <c r="M36" s="144">
        <f t="shared" si="25"/>
        <v>0</v>
      </c>
      <c r="O36" s="218">
        <f t="shared" si="31"/>
        <v>0</v>
      </c>
      <c r="P36" s="218">
        <f t="shared" si="32"/>
        <v>0</v>
      </c>
      <c r="Q36" s="218">
        <f t="shared" si="33"/>
        <v>0</v>
      </c>
      <c r="R36" s="218">
        <f t="shared" si="34"/>
        <v>0</v>
      </c>
      <c r="S36" s="218">
        <f t="shared" si="35"/>
        <v>0</v>
      </c>
    </row>
    <row r="37" spans="1:19" ht="12" customHeight="1" x14ac:dyDescent="0.3">
      <c r="A37" s="671" t="s">
        <v>282</v>
      </c>
      <c r="B37" s="659"/>
      <c r="C37" s="549"/>
      <c r="D37" s="549"/>
      <c r="E37" s="144">
        <f t="shared" si="21"/>
        <v>0</v>
      </c>
      <c r="F37" s="549"/>
      <c r="G37" s="144">
        <f t="shared" si="22"/>
        <v>0</v>
      </c>
      <c r="H37" s="549"/>
      <c r="I37" s="144">
        <f t="shared" si="23"/>
        <v>0</v>
      </c>
      <c r="J37" s="549"/>
      <c r="K37" s="144">
        <f t="shared" si="24"/>
        <v>0</v>
      </c>
      <c r="L37" s="549"/>
      <c r="M37" s="144">
        <f t="shared" si="25"/>
        <v>0</v>
      </c>
      <c r="O37" s="218">
        <f t="shared" si="31"/>
        <v>0</v>
      </c>
      <c r="P37" s="218">
        <f t="shared" si="32"/>
        <v>0</v>
      </c>
      <c r="Q37" s="218">
        <f t="shared" si="33"/>
        <v>0</v>
      </c>
      <c r="R37" s="218">
        <f t="shared" si="34"/>
        <v>0</v>
      </c>
      <c r="S37" s="218">
        <f t="shared" si="35"/>
        <v>0</v>
      </c>
    </row>
    <row r="38" spans="1:19" ht="12" customHeight="1" x14ac:dyDescent="0.3">
      <c r="A38" s="671" t="s">
        <v>283</v>
      </c>
      <c r="B38" s="659"/>
      <c r="C38" s="549"/>
      <c r="D38" s="549"/>
      <c r="E38" s="144">
        <f t="shared" si="21"/>
        <v>0</v>
      </c>
      <c r="F38" s="549"/>
      <c r="G38" s="144">
        <f t="shared" si="22"/>
        <v>0</v>
      </c>
      <c r="H38" s="549"/>
      <c r="I38" s="144">
        <f t="shared" si="23"/>
        <v>0</v>
      </c>
      <c r="J38" s="549"/>
      <c r="K38" s="144">
        <f t="shared" si="24"/>
        <v>0</v>
      </c>
      <c r="L38" s="549"/>
      <c r="M38" s="144">
        <f t="shared" si="25"/>
        <v>0</v>
      </c>
      <c r="O38" s="218">
        <f t="shared" si="31"/>
        <v>0</v>
      </c>
      <c r="P38" s="218">
        <f t="shared" si="32"/>
        <v>0</v>
      </c>
      <c r="Q38" s="218">
        <f t="shared" si="33"/>
        <v>0</v>
      </c>
      <c r="R38" s="218">
        <f t="shared" si="34"/>
        <v>0</v>
      </c>
      <c r="S38" s="218">
        <f t="shared" si="35"/>
        <v>0</v>
      </c>
    </row>
    <row r="39" spans="1:19" s="543" customFormat="1" x14ac:dyDescent="0.3">
      <c r="A39" s="656" t="s">
        <v>14</v>
      </c>
      <c r="B39" s="657"/>
      <c r="C39" s="555">
        <f>SUM(C29:C38)</f>
        <v>0</v>
      </c>
      <c r="D39" s="555">
        <f t="shared" ref="D39:M39" si="36">SUM(D29:D38)</f>
        <v>0</v>
      </c>
      <c r="E39" s="555">
        <f t="shared" si="36"/>
        <v>0</v>
      </c>
      <c r="F39" s="555">
        <f t="shared" si="36"/>
        <v>0</v>
      </c>
      <c r="G39" s="555">
        <f t="shared" si="36"/>
        <v>0</v>
      </c>
      <c r="H39" s="555">
        <f t="shared" si="36"/>
        <v>0</v>
      </c>
      <c r="I39" s="555">
        <f t="shared" si="36"/>
        <v>0</v>
      </c>
      <c r="J39" s="555">
        <f t="shared" si="36"/>
        <v>0</v>
      </c>
      <c r="K39" s="555">
        <f t="shared" si="36"/>
        <v>0</v>
      </c>
      <c r="L39" s="555">
        <f t="shared" si="36"/>
        <v>0</v>
      </c>
      <c r="M39" s="555">
        <f t="shared" si="36"/>
        <v>0</v>
      </c>
    </row>
  </sheetData>
  <mergeCells count="24">
    <mergeCell ref="O6:S6"/>
    <mergeCell ref="A36:B36"/>
    <mergeCell ref="A37:B37"/>
    <mergeCell ref="A38:B38"/>
    <mergeCell ref="A39:B39"/>
    <mergeCell ref="A33:B33"/>
    <mergeCell ref="A34:B34"/>
    <mergeCell ref="A35:B35"/>
    <mergeCell ref="A5:L5"/>
    <mergeCell ref="A3:L3"/>
    <mergeCell ref="A30:B30"/>
    <mergeCell ref="A31:B31"/>
    <mergeCell ref="A32:B32"/>
    <mergeCell ref="A13:B13"/>
    <mergeCell ref="A14:B14"/>
    <mergeCell ref="A16:J16"/>
    <mergeCell ref="A26:J26"/>
    <mergeCell ref="A28:B28"/>
    <mergeCell ref="A29:B29"/>
    <mergeCell ref="A8:B8"/>
    <mergeCell ref="A9:B9"/>
    <mergeCell ref="A10:B10"/>
    <mergeCell ref="A11:B11"/>
    <mergeCell ref="A12:B12"/>
  </mergeCells>
  <conditionalFormatting sqref="A29:A38">
    <cfRule type="containsText" dxfId="503" priority="25" operator="containsText" text="ntitulé">
      <formula>NOT(ISERROR(SEARCH("ntitulé",A29)))</formula>
    </cfRule>
    <cfRule type="containsBlanks" dxfId="502" priority="26">
      <formula>LEN(TRIM(A29))=0</formula>
    </cfRule>
  </conditionalFormatting>
  <conditionalFormatting sqref="A29:B38">
    <cfRule type="containsText" dxfId="501" priority="24" operator="containsText" text="libre">
      <formula>NOT(ISERROR(SEARCH("libre",A29)))</formula>
    </cfRule>
  </conditionalFormatting>
  <conditionalFormatting sqref="A29:B38">
    <cfRule type="containsText" dxfId="500" priority="23" operator="containsText" text="détailler">
      <formula>NOT(ISERROR(SEARCH("détailler",A29)))</formula>
    </cfRule>
  </conditionalFormatting>
  <conditionalFormatting sqref="C29:D38 F29:F38 H29:H38 J29:J38">
    <cfRule type="containsText" dxfId="499" priority="21" operator="containsText" text="ntitulé">
      <formula>NOT(ISERROR(SEARCH("ntitulé",C29)))</formula>
    </cfRule>
    <cfRule type="containsBlanks" dxfId="498" priority="22">
      <formula>LEN(TRIM(C29))=0</formula>
    </cfRule>
  </conditionalFormatting>
  <conditionalFormatting sqref="C29:D38 F29:F38 H29:H38 J29:J38">
    <cfRule type="containsText" dxfId="497" priority="20" operator="containsText" text="libre">
      <formula>NOT(ISERROR(SEARCH("libre",C29)))</formula>
    </cfRule>
  </conditionalFormatting>
  <conditionalFormatting sqref="C20:D20 F20 H20 J20 L20">
    <cfRule type="containsText" dxfId="496" priority="18" operator="containsText" text="ntitulé">
      <formula>NOT(ISERROR(SEARCH("ntitulé",C20)))</formula>
    </cfRule>
    <cfRule type="containsBlanks" dxfId="495" priority="19">
      <formula>LEN(TRIM(C20))=0</formula>
    </cfRule>
  </conditionalFormatting>
  <conditionalFormatting sqref="C20:D20 F20 H20 J20 L20">
    <cfRule type="containsText" dxfId="494" priority="17" operator="containsText" text="libre">
      <formula>NOT(ISERROR(SEARCH("libre",C20)))</formula>
    </cfRule>
  </conditionalFormatting>
  <conditionalFormatting sqref="C23:D23 F23 H23 J23 L23">
    <cfRule type="containsText" dxfId="493" priority="15" operator="containsText" text="ntitulé">
      <formula>NOT(ISERROR(SEARCH("ntitulé",C23)))</formula>
    </cfRule>
    <cfRule type="containsBlanks" dxfId="492" priority="16">
      <formula>LEN(TRIM(C23))=0</formula>
    </cfRule>
  </conditionalFormatting>
  <conditionalFormatting sqref="C23:D23 F23 H23 J23 L23">
    <cfRule type="containsText" dxfId="491" priority="14" operator="containsText" text="libre">
      <formula>NOT(ISERROR(SEARCH("libre",C23)))</formula>
    </cfRule>
  </conditionalFormatting>
  <conditionalFormatting sqref="L29:L38">
    <cfRule type="containsText" dxfId="490" priority="12" operator="containsText" text="ntitulé">
      <formula>NOT(ISERROR(SEARCH("ntitulé",L29)))</formula>
    </cfRule>
    <cfRule type="containsBlanks" dxfId="489" priority="13">
      <formula>LEN(TRIM(L29))=0</formula>
    </cfRule>
  </conditionalFormatting>
  <conditionalFormatting sqref="L29:L38">
    <cfRule type="containsText" dxfId="488" priority="11" operator="containsText" text="libre">
      <formula>NOT(ISERROR(SEARCH("libre",L29)))</formula>
    </cfRule>
  </conditionalFormatting>
  <conditionalFormatting sqref="O8:S13">
    <cfRule type="cellIs" dxfId="487" priority="10" operator="greaterThan">
      <formula>0.1</formula>
    </cfRule>
  </conditionalFormatting>
  <conditionalFormatting sqref="C19:D19 F19 H19 J19 L19">
    <cfRule type="containsText" dxfId="486" priority="8" operator="containsText" text="ntitulé">
      <formula>NOT(ISERROR(SEARCH("ntitulé",C19)))</formula>
    </cfRule>
    <cfRule type="containsBlanks" dxfId="485" priority="9">
      <formula>LEN(TRIM(C19))=0</formula>
    </cfRule>
  </conditionalFormatting>
  <conditionalFormatting sqref="C19:D19 F19 H19 J19 L19">
    <cfRule type="containsText" dxfId="484" priority="7" operator="containsText" text="libre">
      <formula>NOT(ISERROR(SEARCH("libre",C19)))</formula>
    </cfRule>
  </conditionalFormatting>
  <conditionalFormatting sqref="C22:D22 F22 H22 J22 L22">
    <cfRule type="containsText" dxfId="483" priority="5" operator="containsText" text="ntitulé">
      <formula>NOT(ISERROR(SEARCH("ntitulé",C22)))</formula>
    </cfRule>
    <cfRule type="containsBlanks" dxfId="482" priority="6">
      <formula>LEN(TRIM(C22))=0</formula>
    </cfRule>
  </conditionalFormatting>
  <conditionalFormatting sqref="C22:D22 F22 H22 J22 L22">
    <cfRule type="containsText" dxfId="481" priority="4" operator="containsText" text="libre">
      <formula>NOT(ISERROR(SEARCH("libre",C22)))</formula>
    </cfRule>
  </conditionalFormatting>
  <conditionalFormatting sqref="O19:S24">
    <cfRule type="cellIs" dxfId="480" priority="3" operator="greaterThan">
      <formula>0.1</formula>
    </cfRule>
  </conditionalFormatting>
  <conditionalFormatting sqref="O29:S38">
    <cfRule type="cellIs" dxfId="479" priority="2" operator="greaterThan">
      <formula>0.1</formula>
    </cfRule>
  </conditionalFormatting>
  <conditionalFormatting sqref="O8:S13 O19:S24 O29:S38">
    <cfRule type="cellIs" dxfId="478" priority="1" operator="greaterThan">
      <formula>0.1</formula>
    </cfRule>
  </conditionalFormatting>
  <hyperlinks>
    <hyperlink ref="A1" location="TAB00!A1" display="TAB00!A1" xr:uid="{90FBE27E-E517-41DD-B162-B6818CAAE083}"/>
  </hyperlinks>
  <pageMargins left="0.7" right="0.7" top="0.75" bottom="0.75" header="0.3" footer="0.3"/>
  <pageSetup paperSize="9" scale="5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2361-2630-45E7-91C2-DCAF0BF482D0}">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542" customWidth="1"/>
    <col min="2" max="2" width="36.1640625" style="487" customWidth="1"/>
    <col min="3" max="3" width="17.6640625" style="487" customWidth="1"/>
    <col min="4" max="5" width="18.5" style="487" customWidth="1"/>
    <col min="6" max="7" width="18.1640625" style="487" customWidth="1"/>
    <col min="8" max="9" width="18.5" style="487" customWidth="1"/>
    <col min="10" max="12" width="18.5" style="542" customWidth="1"/>
    <col min="13" max="13" width="18.5" style="487" customWidth="1"/>
    <col min="14" max="14" width="9.1640625" style="487"/>
    <col min="15" max="19" width="6.33203125" style="487" bestFit="1" customWidth="1"/>
    <col min="20" max="16384" width="9.1640625" style="487"/>
  </cols>
  <sheetData>
    <row r="1" spans="1:19" ht="15" x14ac:dyDescent="0.3">
      <c r="A1" s="539" t="s">
        <v>33</v>
      </c>
      <c r="J1" s="487"/>
      <c r="K1" s="487"/>
      <c r="L1" s="487"/>
    </row>
    <row r="2" spans="1:19" x14ac:dyDescent="0.3">
      <c r="A2" s="487"/>
      <c r="J2" s="487"/>
      <c r="K2" s="487"/>
      <c r="L2" s="487"/>
    </row>
    <row r="3" spans="1:19" ht="21" customHeight="1" x14ac:dyDescent="0.3">
      <c r="A3" s="617" t="str">
        <f>TAB00!B68&amp;" : "&amp;TAB00!C68</f>
        <v>TAB4.1.1.5 : Détail des "autres charges d'exploitation"</v>
      </c>
      <c r="B3" s="617"/>
      <c r="C3" s="617"/>
      <c r="D3" s="617"/>
      <c r="E3" s="617"/>
      <c r="F3" s="617"/>
      <c r="G3" s="617"/>
      <c r="H3" s="617"/>
      <c r="I3" s="617"/>
      <c r="J3" s="617"/>
      <c r="K3" s="617"/>
      <c r="L3" s="617"/>
      <c r="M3" s="617"/>
      <c r="N3" s="617"/>
      <c r="O3" s="617"/>
      <c r="P3" s="617"/>
      <c r="Q3" s="617"/>
      <c r="R3" s="617"/>
      <c r="S3" s="617"/>
    </row>
    <row r="4" spans="1:19" ht="16.5" x14ac:dyDescent="0.3">
      <c r="A4" s="540"/>
      <c r="B4" s="541"/>
      <c r="C4" s="541"/>
      <c r="D4" s="541"/>
      <c r="E4" s="541"/>
      <c r="F4" s="541"/>
      <c r="G4" s="541"/>
      <c r="H4" s="541"/>
      <c r="I4" s="541"/>
    </row>
    <row r="5" spans="1:19" s="543" customFormat="1" x14ac:dyDescent="0.3">
      <c r="A5" s="660" t="s">
        <v>996</v>
      </c>
      <c r="B5" s="660"/>
      <c r="C5" s="660"/>
      <c r="D5" s="660"/>
      <c r="E5" s="660"/>
      <c r="F5" s="660"/>
      <c r="G5" s="660"/>
      <c r="H5" s="660"/>
      <c r="I5" s="660"/>
      <c r="J5" s="660"/>
      <c r="K5" s="660"/>
      <c r="L5" s="660"/>
      <c r="M5" s="660"/>
      <c r="N5" s="660"/>
      <c r="O5" s="660"/>
      <c r="P5" s="660"/>
      <c r="Q5" s="660"/>
      <c r="R5" s="660"/>
      <c r="S5" s="660"/>
    </row>
    <row r="6" spans="1:19" s="543" customFormat="1" x14ac:dyDescent="0.3">
      <c r="A6" s="544"/>
      <c r="B6" s="545"/>
      <c r="C6" s="545"/>
      <c r="D6" s="545"/>
      <c r="E6" s="545"/>
      <c r="F6" s="545"/>
      <c r="G6" s="545"/>
      <c r="H6" s="545"/>
      <c r="I6" s="545"/>
      <c r="J6" s="546"/>
      <c r="K6" s="546"/>
      <c r="L6" s="546"/>
    </row>
    <row r="7" spans="1:19" s="543" customFormat="1" ht="13.5" customHeight="1" x14ac:dyDescent="0.3">
      <c r="A7" s="546"/>
      <c r="O7" s="624" t="s">
        <v>694</v>
      </c>
      <c r="P7" s="625"/>
      <c r="Q7" s="625"/>
      <c r="R7" s="625"/>
      <c r="S7" s="625"/>
    </row>
    <row r="8" spans="1:19" s="543" customFormat="1" ht="27" x14ac:dyDescent="0.3">
      <c r="A8" s="546"/>
      <c r="C8" s="100" t="s">
        <v>967</v>
      </c>
      <c r="D8" s="100" t="s">
        <v>968</v>
      </c>
      <c r="E8" s="19" t="s">
        <v>7</v>
      </c>
      <c r="F8" s="100" t="s">
        <v>969</v>
      </c>
      <c r="G8" s="19" t="s">
        <v>7</v>
      </c>
      <c r="H8" s="100" t="s">
        <v>970</v>
      </c>
      <c r="I8" s="19" t="s">
        <v>7</v>
      </c>
      <c r="J8" s="100" t="s">
        <v>971</v>
      </c>
      <c r="K8" s="19" t="s">
        <v>7</v>
      </c>
      <c r="L8" s="100" t="s">
        <v>972</v>
      </c>
      <c r="M8" s="19" t="s">
        <v>7</v>
      </c>
      <c r="O8" s="536" t="s">
        <v>825</v>
      </c>
      <c r="P8" s="536" t="s">
        <v>826</v>
      </c>
      <c r="Q8" s="536" t="s">
        <v>827</v>
      </c>
      <c r="R8" s="536" t="s">
        <v>828</v>
      </c>
      <c r="S8" s="536" t="s">
        <v>829</v>
      </c>
    </row>
    <row r="9" spans="1:19" s="543" customFormat="1" ht="13.5" customHeight="1" x14ac:dyDescent="0.3">
      <c r="A9" s="658" t="s">
        <v>947</v>
      </c>
      <c r="B9" s="659"/>
      <c r="C9" s="548"/>
      <c r="D9" s="548"/>
      <c r="E9" s="144">
        <f>+C9-D9</f>
        <v>0</v>
      </c>
      <c r="F9" s="548"/>
      <c r="G9" s="144">
        <f>D9-F9</f>
        <v>0</v>
      </c>
      <c r="H9" s="548"/>
      <c r="I9" s="144">
        <f>F9-H9</f>
        <v>0</v>
      </c>
      <c r="J9" s="548"/>
      <c r="K9" s="144">
        <f>H9-J9</f>
        <v>0</v>
      </c>
      <c r="L9" s="548"/>
      <c r="M9" s="144">
        <f>J9-L9</f>
        <v>0</v>
      </c>
      <c r="O9" s="218">
        <f>IFERROR(IF(AND(ROUND(SUM(C9:C9),0)=0,ROUND(SUM(D9:D9),0)&gt;ROUND(SUM(C9:C9),0)),"INF",(ROUND(SUM(D9:D9),0)-ROUND(SUM(C9:C9),0))/ROUND(SUM(C9:C9),0)),0)</f>
        <v>0</v>
      </c>
      <c r="P9" s="218">
        <f>IFERROR(IF(AND(ROUND(SUM(D9:D9),0)=0,ROUND(SUM(F9:F9),0)&gt;ROUND(SUM(D9:D9),0)),"INF",(ROUND(SUM(F9:F9),0)-ROUND(SUM(D9:D9),0))/ROUND(SUM(D9:D9),0)),0)</f>
        <v>0</v>
      </c>
      <c r="Q9" s="218">
        <f>IFERROR(IF(AND(ROUND(SUM(F9:F9),0)=0,ROUND(SUM(H9:H9),0)&gt;ROUND(SUM(F9:F9),0)),"INF",(ROUND(SUM(H9:H9),0)-ROUND(SUM(F9:F9),0))/ROUND(SUM(F9:F9),0)),0)</f>
        <v>0</v>
      </c>
      <c r="R9" s="218">
        <f>IFERROR(IF(AND(ROUND(SUM(H9:H9),0)=0,ROUND(SUM(J9:J9),0)&gt;ROUND(SUM(H9:H9),0)),"INF",(ROUND(SUM(J9:J9),0)-ROUND(SUM(H9:H9),0))/ROUND(SUM(H9:H9),0)),0)</f>
        <v>0</v>
      </c>
      <c r="S9" s="218">
        <f>IFERROR(IF(AND(ROUND(SUM(J9:J9),0)=0,ROUND(SUM(L9:L9),0)&gt;ROUND(SUM(J9:J9),0)),"INF",(ROUND(SUM(L9:L9),0)-ROUND(SUM(J9:J9),0))/ROUND(SUM(J9:J9),0)),0)</f>
        <v>0</v>
      </c>
    </row>
    <row r="10" spans="1:19" s="543" customFormat="1" ht="13.5" customHeight="1" x14ac:dyDescent="0.3">
      <c r="A10" s="658" t="s">
        <v>947</v>
      </c>
      <c r="B10" s="659"/>
      <c r="C10" s="549"/>
      <c r="D10" s="549"/>
      <c r="E10" s="144">
        <f t="shared" ref="E10:E27" si="0">+C10-D10</f>
        <v>0</v>
      </c>
      <c r="F10" s="549"/>
      <c r="G10" s="144">
        <f t="shared" ref="G10:G27" si="1">D10-F10</f>
        <v>0</v>
      </c>
      <c r="H10" s="549"/>
      <c r="I10" s="144">
        <f t="shared" ref="I10:I27" si="2">F10-H10</f>
        <v>0</v>
      </c>
      <c r="J10" s="549"/>
      <c r="K10" s="144">
        <f t="shared" ref="K10:K27" si="3">H10-J10</f>
        <v>0</v>
      </c>
      <c r="L10" s="549"/>
      <c r="M10" s="144">
        <f t="shared" ref="M10:M27" si="4">J10-L10</f>
        <v>0</v>
      </c>
      <c r="O10" s="218">
        <f t="shared" ref="O10:O27" si="5">IFERROR(IF(AND(ROUND(SUM(C10:C10),0)=0,ROUND(SUM(D10:D10),0)&gt;ROUND(SUM(C10:C10),0)),"INF",(ROUND(SUM(D10:D10),0)-ROUND(SUM(C10:C10),0))/ROUND(SUM(C10:C10),0)),0)</f>
        <v>0</v>
      </c>
      <c r="P10" s="218">
        <f t="shared" ref="P10:P27" si="6">IFERROR(IF(AND(ROUND(SUM(D10:D10),0)=0,ROUND(SUM(F10:F10),0)&gt;ROUND(SUM(D10:D10),0)),"INF",(ROUND(SUM(F10:F10),0)-ROUND(SUM(D10:D10),0))/ROUND(SUM(D10:D10),0)),0)</f>
        <v>0</v>
      </c>
      <c r="Q10" s="218">
        <f t="shared" ref="Q10:Q27" si="7">IFERROR(IF(AND(ROUND(SUM(F10:F10),0)=0,ROUND(SUM(H10:H10),0)&gt;ROUND(SUM(F10:F10),0)),"INF",(ROUND(SUM(H10:H10),0)-ROUND(SUM(F10:F10),0))/ROUND(SUM(F10:F10),0)),0)</f>
        <v>0</v>
      </c>
      <c r="R10" s="218">
        <f t="shared" ref="R10:R27" si="8">IFERROR(IF(AND(ROUND(SUM(H10:H10),0)=0,ROUND(SUM(J10:J10),0)&gt;ROUND(SUM(H10:H10),0)),"INF",(ROUND(SUM(J10:J10),0)-ROUND(SUM(H10:H10),0))/ROUND(SUM(H10:H10),0)),0)</f>
        <v>0</v>
      </c>
      <c r="S10" s="218">
        <f t="shared" ref="S10:S27" si="9">IFERROR(IF(AND(ROUND(SUM(J10:J10),0)=0,ROUND(SUM(L10:L10),0)&gt;ROUND(SUM(J10:J10),0)),"INF",(ROUND(SUM(L10:L10),0)-ROUND(SUM(J10:J10),0))/ROUND(SUM(J10:J10),0)),0)</f>
        <v>0</v>
      </c>
    </row>
    <row r="11" spans="1:19" s="543" customFormat="1" ht="13.5" customHeight="1" x14ac:dyDescent="0.3">
      <c r="A11" s="658" t="s">
        <v>947</v>
      </c>
      <c r="B11" s="659"/>
      <c r="C11" s="549"/>
      <c r="D11" s="549"/>
      <c r="E11" s="144">
        <f t="shared" si="0"/>
        <v>0</v>
      </c>
      <c r="F11" s="549"/>
      <c r="G11" s="144">
        <f t="shared" si="1"/>
        <v>0</v>
      </c>
      <c r="H11" s="549"/>
      <c r="I11" s="144">
        <f t="shared" si="2"/>
        <v>0</v>
      </c>
      <c r="J11" s="549"/>
      <c r="K11" s="144">
        <f t="shared" si="3"/>
        <v>0</v>
      </c>
      <c r="L11" s="549"/>
      <c r="M11" s="144">
        <f t="shared" si="4"/>
        <v>0</v>
      </c>
      <c r="O11" s="218">
        <f t="shared" si="5"/>
        <v>0</v>
      </c>
      <c r="P11" s="218">
        <f t="shared" si="6"/>
        <v>0</v>
      </c>
      <c r="Q11" s="218">
        <f t="shared" si="7"/>
        <v>0</v>
      </c>
      <c r="R11" s="218">
        <f t="shared" si="8"/>
        <v>0</v>
      </c>
      <c r="S11" s="218">
        <f t="shared" si="9"/>
        <v>0</v>
      </c>
    </row>
    <row r="12" spans="1:19" s="543" customFormat="1" ht="13.5" customHeight="1" x14ac:dyDescent="0.3">
      <c r="A12" s="658" t="s">
        <v>947</v>
      </c>
      <c r="B12" s="659"/>
      <c r="C12" s="549"/>
      <c r="D12" s="549"/>
      <c r="E12" s="144">
        <f t="shared" si="0"/>
        <v>0</v>
      </c>
      <c r="F12" s="549"/>
      <c r="G12" s="144">
        <f t="shared" si="1"/>
        <v>0</v>
      </c>
      <c r="H12" s="549"/>
      <c r="I12" s="144">
        <f t="shared" si="2"/>
        <v>0</v>
      </c>
      <c r="J12" s="549"/>
      <c r="K12" s="144">
        <f t="shared" si="3"/>
        <v>0</v>
      </c>
      <c r="L12" s="549"/>
      <c r="M12" s="144">
        <f t="shared" si="4"/>
        <v>0</v>
      </c>
      <c r="O12" s="218">
        <f t="shared" si="5"/>
        <v>0</v>
      </c>
      <c r="P12" s="218">
        <f t="shared" si="6"/>
        <v>0</v>
      </c>
      <c r="Q12" s="218">
        <f t="shared" si="7"/>
        <v>0</v>
      </c>
      <c r="R12" s="218">
        <f t="shared" si="8"/>
        <v>0</v>
      </c>
      <c r="S12" s="218">
        <f t="shared" si="9"/>
        <v>0</v>
      </c>
    </row>
    <row r="13" spans="1:19" s="543" customFormat="1" ht="13.5" customHeight="1" x14ac:dyDescent="0.3">
      <c r="A13" s="658" t="s">
        <v>947</v>
      </c>
      <c r="B13" s="659"/>
      <c r="C13" s="549"/>
      <c r="D13" s="549"/>
      <c r="E13" s="144">
        <f t="shared" si="0"/>
        <v>0</v>
      </c>
      <c r="F13" s="549"/>
      <c r="G13" s="144">
        <f t="shared" si="1"/>
        <v>0</v>
      </c>
      <c r="H13" s="549"/>
      <c r="I13" s="144">
        <f t="shared" si="2"/>
        <v>0</v>
      </c>
      <c r="J13" s="549"/>
      <c r="K13" s="144">
        <f t="shared" si="3"/>
        <v>0</v>
      </c>
      <c r="L13" s="549"/>
      <c r="M13" s="144">
        <f t="shared" si="4"/>
        <v>0</v>
      </c>
      <c r="O13" s="218">
        <f t="shared" si="5"/>
        <v>0</v>
      </c>
      <c r="P13" s="218">
        <f t="shared" si="6"/>
        <v>0</v>
      </c>
      <c r="Q13" s="218">
        <f t="shared" si="7"/>
        <v>0</v>
      </c>
      <c r="R13" s="218">
        <f t="shared" si="8"/>
        <v>0</v>
      </c>
      <c r="S13" s="218">
        <f t="shared" si="9"/>
        <v>0</v>
      </c>
    </row>
    <row r="14" spans="1:19" s="543" customFormat="1" ht="13.5" customHeight="1" x14ac:dyDescent="0.3">
      <c r="A14" s="658" t="s">
        <v>947</v>
      </c>
      <c r="B14" s="659"/>
      <c r="C14" s="549"/>
      <c r="D14" s="549"/>
      <c r="E14" s="144">
        <f t="shared" si="0"/>
        <v>0</v>
      </c>
      <c r="F14" s="549"/>
      <c r="G14" s="144">
        <f t="shared" si="1"/>
        <v>0</v>
      </c>
      <c r="H14" s="549"/>
      <c r="I14" s="144">
        <f t="shared" si="2"/>
        <v>0</v>
      </c>
      <c r="J14" s="549"/>
      <c r="K14" s="144">
        <f t="shared" si="3"/>
        <v>0</v>
      </c>
      <c r="L14" s="549"/>
      <c r="M14" s="144">
        <f t="shared" si="4"/>
        <v>0</v>
      </c>
      <c r="O14" s="218">
        <f t="shared" si="5"/>
        <v>0</v>
      </c>
      <c r="P14" s="218">
        <f t="shared" si="6"/>
        <v>0</v>
      </c>
      <c r="Q14" s="218">
        <f t="shared" si="7"/>
        <v>0</v>
      </c>
      <c r="R14" s="218">
        <f t="shared" si="8"/>
        <v>0</v>
      </c>
      <c r="S14" s="218">
        <f t="shared" si="9"/>
        <v>0</v>
      </c>
    </row>
    <row r="15" spans="1:19" s="543" customFormat="1" ht="13.5" customHeight="1" x14ac:dyDescent="0.3">
      <c r="A15" s="658" t="s">
        <v>947</v>
      </c>
      <c r="B15" s="659"/>
      <c r="C15" s="549"/>
      <c r="D15" s="549"/>
      <c r="E15" s="144">
        <f t="shared" si="0"/>
        <v>0</v>
      </c>
      <c r="F15" s="549"/>
      <c r="G15" s="144">
        <f t="shared" si="1"/>
        <v>0</v>
      </c>
      <c r="H15" s="549"/>
      <c r="I15" s="144">
        <f t="shared" si="2"/>
        <v>0</v>
      </c>
      <c r="J15" s="549"/>
      <c r="K15" s="144">
        <f t="shared" si="3"/>
        <v>0</v>
      </c>
      <c r="L15" s="549"/>
      <c r="M15" s="144">
        <f t="shared" si="4"/>
        <v>0</v>
      </c>
      <c r="O15" s="218">
        <f t="shared" si="5"/>
        <v>0</v>
      </c>
      <c r="P15" s="218">
        <f t="shared" si="6"/>
        <v>0</v>
      </c>
      <c r="Q15" s="218">
        <f t="shared" si="7"/>
        <v>0</v>
      </c>
      <c r="R15" s="218">
        <f t="shared" si="8"/>
        <v>0</v>
      </c>
      <c r="S15" s="218">
        <f t="shared" si="9"/>
        <v>0</v>
      </c>
    </row>
    <row r="16" spans="1:19" s="543" customFormat="1" ht="13.5" customHeight="1" x14ac:dyDescent="0.3">
      <c r="A16" s="658" t="s">
        <v>947</v>
      </c>
      <c r="B16" s="659"/>
      <c r="C16" s="549"/>
      <c r="D16" s="549"/>
      <c r="E16" s="144">
        <f t="shared" si="0"/>
        <v>0</v>
      </c>
      <c r="F16" s="549"/>
      <c r="G16" s="144">
        <f t="shared" si="1"/>
        <v>0</v>
      </c>
      <c r="H16" s="549"/>
      <c r="I16" s="144">
        <f t="shared" si="2"/>
        <v>0</v>
      </c>
      <c r="J16" s="549"/>
      <c r="K16" s="144">
        <f t="shared" si="3"/>
        <v>0</v>
      </c>
      <c r="L16" s="549"/>
      <c r="M16" s="144">
        <f t="shared" si="4"/>
        <v>0</v>
      </c>
      <c r="O16" s="218">
        <f t="shared" si="5"/>
        <v>0</v>
      </c>
      <c r="P16" s="218">
        <f t="shared" si="6"/>
        <v>0</v>
      </c>
      <c r="Q16" s="218">
        <f t="shared" si="7"/>
        <v>0</v>
      </c>
      <c r="R16" s="218">
        <f t="shared" si="8"/>
        <v>0</v>
      </c>
      <c r="S16" s="218">
        <f t="shared" si="9"/>
        <v>0</v>
      </c>
    </row>
    <row r="17" spans="1:19" s="543" customFormat="1" ht="13.5" customHeight="1" x14ac:dyDescent="0.3">
      <c r="A17" s="658" t="s">
        <v>947</v>
      </c>
      <c r="B17" s="659"/>
      <c r="C17" s="549"/>
      <c r="D17" s="549"/>
      <c r="E17" s="144">
        <f t="shared" si="0"/>
        <v>0</v>
      </c>
      <c r="F17" s="549"/>
      <c r="G17" s="144">
        <f t="shared" si="1"/>
        <v>0</v>
      </c>
      <c r="H17" s="549"/>
      <c r="I17" s="144">
        <f t="shared" si="2"/>
        <v>0</v>
      </c>
      <c r="J17" s="549"/>
      <c r="K17" s="144">
        <f t="shared" si="3"/>
        <v>0</v>
      </c>
      <c r="L17" s="549"/>
      <c r="M17" s="144">
        <f t="shared" si="4"/>
        <v>0</v>
      </c>
      <c r="O17" s="218">
        <f t="shared" si="5"/>
        <v>0</v>
      </c>
      <c r="P17" s="218">
        <f t="shared" si="6"/>
        <v>0</v>
      </c>
      <c r="Q17" s="218">
        <f t="shared" si="7"/>
        <v>0</v>
      </c>
      <c r="R17" s="218">
        <f t="shared" si="8"/>
        <v>0</v>
      </c>
      <c r="S17" s="218">
        <f t="shared" si="9"/>
        <v>0</v>
      </c>
    </row>
    <row r="18" spans="1:19" s="543" customFormat="1" ht="13.5" customHeight="1" x14ac:dyDescent="0.3">
      <c r="A18" s="658" t="s">
        <v>947</v>
      </c>
      <c r="B18" s="659"/>
      <c r="C18" s="549"/>
      <c r="D18" s="549"/>
      <c r="E18" s="144">
        <f t="shared" si="0"/>
        <v>0</v>
      </c>
      <c r="F18" s="549"/>
      <c r="G18" s="144">
        <f t="shared" si="1"/>
        <v>0</v>
      </c>
      <c r="H18" s="549"/>
      <c r="I18" s="144">
        <f t="shared" si="2"/>
        <v>0</v>
      </c>
      <c r="J18" s="549"/>
      <c r="K18" s="144">
        <f t="shared" si="3"/>
        <v>0</v>
      </c>
      <c r="L18" s="549"/>
      <c r="M18" s="144">
        <f t="shared" si="4"/>
        <v>0</v>
      </c>
      <c r="O18" s="218">
        <f t="shared" si="5"/>
        <v>0</v>
      </c>
      <c r="P18" s="218">
        <f t="shared" si="6"/>
        <v>0</v>
      </c>
      <c r="Q18" s="218">
        <f t="shared" si="7"/>
        <v>0</v>
      </c>
      <c r="R18" s="218">
        <f t="shared" si="8"/>
        <v>0</v>
      </c>
      <c r="S18" s="218">
        <f t="shared" si="9"/>
        <v>0</v>
      </c>
    </row>
    <row r="19" spans="1:19" s="543" customFormat="1" ht="13.5" customHeight="1" x14ac:dyDescent="0.3">
      <c r="A19" s="658" t="s">
        <v>947</v>
      </c>
      <c r="B19" s="659"/>
      <c r="C19" s="549"/>
      <c r="D19" s="549"/>
      <c r="E19" s="144">
        <f t="shared" si="0"/>
        <v>0</v>
      </c>
      <c r="F19" s="549"/>
      <c r="G19" s="144">
        <f t="shared" si="1"/>
        <v>0</v>
      </c>
      <c r="H19" s="549"/>
      <c r="I19" s="144">
        <f t="shared" si="2"/>
        <v>0</v>
      </c>
      <c r="J19" s="549"/>
      <c r="K19" s="144">
        <f t="shared" si="3"/>
        <v>0</v>
      </c>
      <c r="L19" s="549"/>
      <c r="M19" s="144">
        <f t="shared" si="4"/>
        <v>0</v>
      </c>
      <c r="O19" s="218">
        <f t="shared" si="5"/>
        <v>0</v>
      </c>
      <c r="P19" s="218">
        <f t="shared" si="6"/>
        <v>0</v>
      </c>
      <c r="Q19" s="218">
        <f t="shared" si="7"/>
        <v>0</v>
      </c>
      <c r="R19" s="218">
        <f t="shared" si="8"/>
        <v>0</v>
      </c>
      <c r="S19" s="218">
        <f t="shared" si="9"/>
        <v>0</v>
      </c>
    </row>
    <row r="20" spans="1:19" s="543" customFormat="1" ht="13.5" customHeight="1" x14ac:dyDescent="0.3">
      <c r="A20" s="658" t="s">
        <v>947</v>
      </c>
      <c r="B20" s="659"/>
      <c r="C20" s="549"/>
      <c r="D20" s="549"/>
      <c r="E20" s="144">
        <f t="shared" si="0"/>
        <v>0</v>
      </c>
      <c r="F20" s="549"/>
      <c r="G20" s="144">
        <f t="shared" si="1"/>
        <v>0</v>
      </c>
      <c r="H20" s="549"/>
      <c r="I20" s="144">
        <f t="shared" si="2"/>
        <v>0</v>
      </c>
      <c r="J20" s="549"/>
      <c r="K20" s="144">
        <f t="shared" si="3"/>
        <v>0</v>
      </c>
      <c r="L20" s="549"/>
      <c r="M20" s="144">
        <f t="shared" si="4"/>
        <v>0</v>
      </c>
      <c r="O20" s="218">
        <f t="shared" si="5"/>
        <v>0</v>
      </c>
      <c r="P20" s="218">
        <f t="shared" si="6"/>
        <v>0</v>
      </c>
      <c r="Q20" s="218">
        <f t="shared" si="7"/>
        <v>0</v>
      </c>
      <c r="R20" s="218">
        <f t="shared" si="8"/>
        <v>0</v>
      </c>
      <c r="S20" s="218">
        <f t="shared" si="9"/>
        <v>0</v>
      </c>
    </row>
    <row r="21" spans="1:19" s="543" customFormat="1" ht="13.5" customHeight="1" x14ac:dyDescent="0.3">
      <c r="A21" s="658" t="s">
        <v>947</v>
      </c>
      <c r="B21" s="659"/>
      <c r="C21" s="549"/>
      <c r="D21" s="549"/>
      <c r="E21" s="144">
        <f t="shared" si="0"/>
        <v>0</v>
      </c>
      <c r="F21" s="549"/>
      <c r="G21" s="144">
        <f t="shared" si="1"/>
        <v>0</v>
      </c>
      <c r="H21" s="549"/>
      <c r="I21" s="144">
        <f t="shared" si="2"/>
        <v>0</v>
      </c>
      <c r="J21" s="549"/>
      <c r="K21" s="144">
        <f t="shared" si="3"/>
        <v>0</v>
      </c>
      <c r="L21" s="549"/>
      <c r="M21" s="144">
        <f t="shared" si="4"/>
        <v>0</v>
      </c>
      <c r="O21" s="218">
        <f t="shared" si="5"/>
        <v>0</v>
      </c>
      <c r="P21" s="218">
        <f t="shared" si="6"/>
        <v>0</v>
      </c>
      <c r="Q21" s="218">
        <f t="shared" si="7"/>
        <v>0</v>
      </c>
      <c r="R21" s="218">
        <f t="shared" si="8"/>
        <v>0</v>
      </c>
      <c r="S21" s="218">
        <f t="shared" si="9"/>
        <v>0</v>
      </c>
    </row>
    <row r="22" spans="1:19" s="543" customFormat="1" ht="13.5" customHeight="1" x14ac:dyDescent="0.3">
      <c r="A22" s="658" t="s">
        <v>947</v>
      </c>
      <c r="B22" s="659"/>
      <c r="C22" s="549"/>
      <c r="D22" s="549"/>
      <c r="E22" s="144">
        <f t="shared" si="0"/>
        <v>0</v>
      </c>
      <c r="F22" s="549"/>
      <c r="G22" s="144">
        <f t="shared" si="1"/>
        <v>0</v>
      </c>
      <c r="H22" s="549"/>
      <c r="I22" s="144">
        <f t="shared" si="2"/>
        <v>0</v>
      </c>
      <c r="J22" s="549"/>
      <c r="K22" s="144">
        <f t="shared" si="3"/>
        <v>0</v>
      </c>
      <c r="L22" s="549"/>
      <c r="M22" s="144">
        <f t="shared" si="4"/>
        <v>0</v>
      </c>
      <c r="O22" s="218">
        <f t="shared" si="5"/>
        <v>0</v>
      </c>
      <c r="P22" s="218">
        <f t="shared" si="6"/>
        <v>0</v>
      </c>
      <c r="Q22" s="218">
        <f t="shared" si="7"/>
        <v>0</v>
      </c>
      <c r="R22" s="218">
        <f t="shared" si="8"/>
        <v>0</v>
      </c>
      <c r="S22" s="218">
        <f t="shared" si="9"/>
        <v>0</v>
      </c>
    </row>
    <row r="23" spans="1:19" s="543" customFormat="1" ht="13.5" customHeight="1" x14ac:dyDescent="0.3">
      <c r="A23" s="658" t="s">
        <v>947</v>
      </c>
      <c r="B23" s="659"/>
      <c r="C23" s="549"/>
      <c r="D23" s="549"/>
      <c r="E23" s="144">
        <f t="shared" si="0"/>
        <v>0</v>
      </c>
      <c r="F23" s="549"/>
      <c r="G23" s="144">
        <f t="shared" si="1"/>
        <v>0</v>
      </c>
      <c r="H23" s="549"/>
      <c r="I23" s="144">
        <f t="shared" si="2"/>
        <v>0</v>
      </c>
      <c r="J23" s="549"/>
      <c r="K23" s="144">
        <f t="shared" si="3"/>
        <v>0</v>
      </c>
      <c r="L23" s="549"/>
      <c r="M23" s="144">
        <f t="shared" si="4"/>
        <v>0</v>
      </c>
      <c r="O23" s="218">
        <f t="shared" si="5"/>
        <v>0</v>
      </c>
      <c r="P23" s="218">
        <f t="shared" si="6"/>
        <v>0</v>
      </c>
      <c r="Q23" s="218">
        <f t="shared" si="7"/>
        <v>0</v>
      </c>
      <c r="R23" s="218">
        <f t="shared" si="8"/>
        <v>0</v>
      </c>
      <c r="S23" s="218">
        <f t="shared" si="9"/>
        <v>0</v>
      </c>
    </row>
    <row r="24" spans="1:19" s="543" customFormat="1" ht="13.5" customHeight="1" x14ac:dyDescent="0.3">
      <c r="A24" s="658" t="s">
        <v>947</v>
      </c>
      <c r="B24" s="659"/>
      <c r="C24" s="549"/>
      <c r="D24" s="549"/>
      <c r="E24" s="144">
        <f t="shared" si="0"/>
        <v>0</v>
      </c>
      <c r="F24" s="549"/>
      <c r="G24" s="144">
        <f t="shared" si="1"/>
        <v>0</v>
      </c>
      <c r="H24" s="549"/>
      <c r="I24" s="144">
        <f t="shared" si="2"/>
        <v>0</v>
      </c>
      <c r="J24" s="549"/>
      <c r="K24" s="144">
        <f t="shared" si="3"/>
        <v>0</v>
      </c>
      <c r="L24" s="549"/>
      <c r="M24" s="144">
        <f t="shared" si="4"/>
        <v>0</v>
      </c>
      <c r="O24" s="218">
        <f t="shared" si="5"/>
        <v>0</v>
      </c>
      <c r="P24" s="218">
        <f t="shared" si="6"/>
        <v>0</v>
      </c>
      <c r="Q24" s="218">
        <f t="shared" si="7"/>
        <v>0</v>
      </c>
      <c r="R24" s="218">
        <f t="shared" si="8"/>
        <v>0</v>
      </c>
      <c r="S24" s="218">
        <f t="shared" si="9"/>
        <v>0</v>
      </c>
    </row>
    <row r="25" spans="1:19" s="543" customFormat="1" ht="13.5" customHeight="1" x14ac:dyDescent="0.3">
      <c r="A25" s="658" t="s">
        <v>947</v>
      </c>
      <c r="B25" s="659"/>
      <c r="C25" s="549"/>
      <c r="D25" s="549"/>
      <c r="E25" s="144">
        <f t="shared" si="0"/>
        <v>0</v>
      </c>
      <c r="F25" s="549"/>
      <c r="G25" s="144">
        <f t="shared" si="1"/>
        <v>0</v>
      </c>
      <c r="H25" s="549"/>
      <c r="I25" s="144">
        <f t="shared" si="2"/>
        <v>0</v>
      </c>
      <c r="J25" s="549"/>
      <c r="K25" s="144">
        <f t="shared" si="3"/>
        <v>0</v>
      </c>
      <c r="L25" s="549"/>
      <c r="M25" s="144">
        <f t="shared" si="4"/>
        <v>0</v>
      </c>
      <c r="O25" s="218">
        <f t="shared" si="5"/>
        <v>0</v>
      </c>
      <c r="P25" s="218">
        <f t="shared" si="6"/>
        <v>0</v>
      </c>
      <c r="Q25" s="218">
        <f t="shared" si="7"/>
        <v>0</v>
      </c>
      <c r="R25" s="218">
        <f t="shared" si="8"/>
        <v>0</v>
      </c>
      <c r="S25" s="218">
        <f t="shared" si="9"/>
        <v>0</v>
      </c>
    </row>
    <row r="26" spans="1:19" s="543" customFormat="1" ht="13.5" customHeight="1" x14ac:dyDescent="0.3">
      <c r="A26" s="658" t="s">
        <v>947</v>
      </c>
      <c r="B26" s="659"/>
      <c r="C26" s="549"/>
      <c r="D26" s="549"/>
      <c r="E26" s="144">
        <f t="shared" si="0"/>
        <v>0</v>
      </c>
      <c r="F26" s="549"/>
      <c r="G26" s="144">
        <f t="shared" si="1"/>
        <v>0</v>
      </c>
      <c r="H26" s="549"/>
      <c r="I26" s="144">
        <f t="shared" si="2"/>
        <v>0</v>
      </c>
      <c r="J26" s="549"/>
      <c r="K26" s="144">
        <f t="shared" si="3"/>
        <v>0</v>
      </c>
      <c r="L26" s="549"/>
      <c r="M26" s="144">
        <f t="shared" si="4"/>
        <v>0</v>
      </c>
      <c r="O26" s="218">
        <f t="shared" si="5"/>
        <v>0</v>
      </c>
      <c r="P26" s="218">
        <f t="shared" si="6"/>
        <v>0</v>
      </c>
      <c r="Q26" s="218">
        <f t="shared" si="7"/>
        <v>0</v>
      </c>
      <c r="R26" s="218">
        <f t="shared" si="8"/>
        <v>0</v>
      </c>
      <c r="S26" s="218">
        <f t="shared" si="9"/>
        <v>0</v>
      </c>
    </row>
    <row r="27" spans="1:19" s="543" customFormat="1" ht="13.5" customHeight="1" x14ac:dyDescent="0.3">
      <c r="A27" s="658" t="s">
        <v>947</v>
      </c>
      <c r="B27" s="659"/>
      <c r="C27" s="549"/>
      <c r="D27" s="549"/>
      <c r="E27" s="144">
        <f t="shared" si="0"/>
        <v>0</v>
      </c>
      <c r="F27" s="549"/>
      <c r="G27" s="144">
        <f t="shared" si="1"/>
        <v>0</v>
      </c>
      <c r="H27" s="549"/>
      <c r="I27" s="144">
        <f t="shared" si="2"/>
        <v>0</v>
      </c>
      <c r="J27" s="549"/>
      <c r="K27" s="144">
        <f t="shared" si="3"/>
        <v>0</v>
      </c>
      <c r="L27" s="549"/>
      <c r="M27" s="144">
        <f t="shared" si="4"/>
        <v>0</v>
      </c>
      <c r="O27" s="218">
        <f t="shared" si="5"/>
        <v>0</v>
      </c>
      <c r="P27" s="218">
        <f t="shared" si="6"/>
        <v>0</v>
      </c>
      <c r="Q27" s="218">
        <f t="shared" si="7"/>
        <v>0</v>
      </c>
      <c r="R27" s="218">
        <f t="shared" si="8"/>
        <v>0</v>
      </c>
      <c r="S27" s="218">
        <f t="shared" si="9"/>
        <v>0</v>
      </c>
    </row>
    <row r="28" spans="1:19" x14ac:dyDescent="0.3">
      <c r="A28" s="656" t="s">
        <v>14</v>
      </c>
      <c r="B28" s="657"/>
      <c r="C28" s="555">
        <f t="shared" ref="C28:M28" si="10">+SUM(C9:C27)</f>
        <v>0</v>
      </c>
      <c r="D28" s="555">
        <f t="shared" si="10"/>
        <v>0</v>
      </c>
      <c r="E28" s="555">
        <f t="shared" si="10"/>
        <v>0</v>
      </c>
      <c r="F28" s="555">
        <f t="shared" si="10"/>
        <v>0</v>
      </c>
      <c r="G28" s="555">
        <f t="shared" si="10"/>
        <v>0</v>
      </c>
      <c r="H28" s="555">
        <f t="shared" si="10"/>
        <v>0</v>
      </c>
      <c r="I28" s="555">
        <f t="shared" si="10"/>
        <v>0</v>
      </c>
      <c r="J28" s="555">
        <f t="shared" si="10"/>
        <v>0</v>
      </c>
      <c r="K28" s="555">
        <f t="shared" si="10"/>
        <v>0</v>
      </c>
      <c r="L28" s="555">
        <f t="shared" si="10"/>
        <v>0</v>
      </c>
      <c r="M28" s="555">
        <f t="shared" si="10"/>
        <v>0</v>
      </c>
    </row>
    <row r="31" spans="1:19" x14ac:dyDescent="0.3">
      <c r="A31" s="656" t="s">
        <v>994</v>
      </c>
      <c r="B31" s="657"/>
      <c r="C31" s="555">
        <f>+'TAB4.1.1'!B28</f>
        <v>0</v>
      </c>
      <c r="D31" s="555">
        <f>+'TAB4.1.1'!C28</f>
        <v>0</v>
      </c>
      <c r="E31" s="562"/>
      <c r="F31" s="555">
        <f>+'TAB4.1.1'!E28</f>
        <v>0</v>
      </c>
      <c r="G31" s="562"/>
      <c r="H31" s="555">
        <f>+'TAB4.1.1'!G28</f>
        <v>0</v>
      </c>
      <c r="I31" s="562"/>
      <c r="J31" s="555">
        <f>+'TAB4.1.1'!I28</f>
        <v>0</v>
      </c>
      <c r="K31" s="562"/>
      <c r="L31" s="555">
        <f>+'TAB4.1.1'!K28</f>
        <v>0</v>
      </c>
    </row>
    <row r="32" spans="1:19" x14ac:dyDescent="0.3">
      <c r="B32" s="563" t="s">
        <v>850</v>
      </c>
      <c r="C32" s="559">
        <f>+C31-C28</f>
        <v>0</v>
      </c>
      <c r="D32" s="559">
        <f>+D31-D28</f>
        <v>0</v>
      </c>
      <c r="F32" s="559">
        <f>+F31-F28</f>
        <v>0</v>
      </c>
      <c r="H32" s="559">
        <f>+H31-H28</f>
        <v>0</v>
      </c>
      <c r="J32" s="559">
        <f>+J31-J28</f>
        <v>0</v>
      </c>
      <c r="L32" s="559">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477" priority="28" operator="containsText" text="ntitulé">
      <formula>NOT(ISERROR(SEARCH("ntitulé",A9)))</formula>
    </cfRule>
    <cfRule type="containsBlanks" dxfId="476" priority="29">
      <formula>LEN(TRIM(A9))=0</formula>
    </cfRule>
  </conditionalFormatting>
  <conditionalFormatting sqref="D12:D15 C16:D27 C9:D11 F9:F27 H9:H27 J9:J27 L9:L13">
    <cfRule type="containsText" dxfId="475" priority="27" operator="containsText" text="libre">
      <formula>NOT(ISERROR(SEARCH("libre",C9)))</formula>
    </cfRule>
  </conditionalFormatting>
  <conditionalFormatting sqref="C12:C15">
    <cfRule type="containsText" dxfId="474" priority="25" operator="containsText" text="ntitulé">
      <formula>NOT(ISERROR(SEARCH("ntitulé",C12)))</formula>
    </cfRule>
    <cfRule type="containsBlanks" dxfId="473" priority="26">
      <formula>LEN(TRIM(C12))=0</formula>
    </cfRule>
  </conditionalFormatting>
  <conditionalFormatting sqref="C12:C15">
    <cfRule type="containsText" dxfId="472" priority="24" operator="containsText" text="libre">
      <formula>NOT(ISERROR(SEARCH("libre",C12)))</formula>
    </cfRule>
  </conditionalFormatting>
  <conditionalFormatting sqref="C12">
    <cfRule type="containsText" dxfId="471" priority="22" operator="containsText" text="ntitulé">
      <formula>NOT(ISERROR(SEARCH("ntitulé",C12)))</formula>
    </cfRule>
    <cfRule type="containsBlanks" dxfId="470" priority="23">
      <formula>LEN(TRIM(C12))=0</formula>
    </cfRule>
  </conditionalFormatting>
  <conditionalFormatting sqref="C12">
    <cfRule type="containsText" dxfId="469" priority="21" operator="containsText" text="libre">
      <formula>NOT(ISERROR(SEARCH("libre",C12)))</formula>
    </cfRule>
  </conditionalFormatting>
  <conditionalFormatting sqref="C11">
    <cfRule type="containsText" dxfId="468" priority="19" operator="containsText" text="ntitulé">
      <formula>NOT(ISERROR(SEARCH("ntitulé",C11)))</formula>
    </cfRule>
    <cfRule type="containsBlanks" dxfId="467" priority="20">
      <formula>LEN(TRIM(C11))=0</formula>
    </cfRule>
  </conditionalFormatting>
  <conditionalFormatting sqref="C11">
    <cfRule type="containsText" dxfId="466" priority="18" operator="containsText" text="libre">
      <formula>NOT(ISERROR(SEARCH("libre",C11)))</formula>
    </cfRule>
  </conditionalFormatting>
  <conditionalFormatting sqref="C13">
    <cfRule type="containsText" dxfId="465" priority="16" operator="containsText" text="ntitulé">
      <formula>NOT(ISERROR(SEARCH("ntitulé",C13)))</formula>
    </cfRule>
    <cfRule type="containsBlanks" dxfId="464" priority="17">
      <formula>LEN(TRIM(C13))=0</formula>
    </cfRule>
  </conditionalFormatting>
  <conditionalFormatting sqref="C13">
    <cfRule type="containsText" dxfId="463" priority="15" operator="containsText" text="libre">
      <formula>NOT(ISERROR(SEARCH("libre",C13)))</formula>
    </cfRule>
  </conditionalFormatting>
  <conditionalFormatting sqref="C14">
    <cfRule type="containsText" dxfId="462" priority="13" operator="containsText" text="ntitulé">
      <formula>NOT(ISERROR(SEARCH("ntitulé",C14)))</formula>
    </cfRule>
    <cfRule type="containsBlanks" dxfId="461" priority="14">
      <formula>LEN(TRIM(C14))=0</formula>
    </cfRule>
  </conditionalFormatting>
  <conditionalFormatting sqref="C14">
    <cfRule type="containsText" dxfId="460" priority="12" operator="containsText" text="libre">
      <formula>NOT(ISERROR(SEARCH("libre",C14)))</formula>
    </cfRule>
  </conditionalFormatting>
  <conditionalFormatting sqref="C15">
    <cfRule type="containsText" dxfId="459" priority="10" operator="containsText" text="ntitulé">
      <formula>NOT(ISERROR(SEARCH("ntitulé",C15)))</formula>
    </cfRule>
    <cfRule type="containsBlanks" dxfId="458" priority="11">
      <formula>LEN(TRIM(C15))=0</formula>
    </cfRule>
  </conditionalFormatting>
  <conditionalFormatting sqref="C15">
    <cfRule type="containsText" dxfId="457" priority="9" operator="containsText" text="libre">
      <formula>NOT(ISERROR(SEARCH("libre",C15)))</formula>
    </cfRule>
  </conditionalFormatting>
  <conditionalFormatting sqref="L14:L17">
    <cfRule type="containsText" dxfId="456" priority="7" operator="containsText" text="ntitulé">
      <formula>NOT(ISERROR(SEARCH("ntitulé",L14)))</formula>
    </cfRule>
    <cfRule type="containsBlanks" dxfId="455" priority="8">
      <formula>LEN(TRIM(L14))=0</formula>
    </cfRule>
  </conditionalFormatting>
  <conditionalFormatting sqref="L14:L17">
    <cfRule type="containsText" dxfId="454" priority="6" operator="containsText" text="libre">
      <formula>NOT(ISERROR(SEARCH("libre",L14)))</formula>
    </cfRule>
  </conditionalFormatting>
  <conditionalFormatting sqref="L18:L27">
    <cfRule type="containsText" dxfId="453" priority="4" operator="containsText" text="ntitulé">
      <formula>NOT(ISERROR(SEARCH("ntitulé",L18)))</formula>
    </cfRule>
    <cfRule type="containsBlanks" dxfId="452" priority="5">
      <formula>LEN(TRIM(L18))=0</formula>
    </cfRule>
  </conditionalFormatting>
  <conditionalFormatting sqref="L18:L27">
    <cfRule type="containsText" dxfId="451" priority="3" operator="containsText" text="libre">
      <formula>NOT(ISERROR(SEARCH("libre",L18)))</formula>
    </cfRule>
  </conditionalFormatting>
  <conditionalFormatting sqref="A9:B27">
    <cfRule type="containsText" dxfId="450" priority="2" operator="containsText" text="libre">
      <formula>NOT(ISERROR(SEARCH("libre",A9)))</formula>
    </cfRule>
  </conditionalFormatting>
  <conditionalFormatting sqref="O9:S27">
    <cfRule type="cellIs" dxfId="449" priority="1" operator="greaterThan">
      <formula>0.1</formula>
    </cfRule>
  </conditionalFormatting>
  <hyperlinks>
    <hyperlink ref="A1" location="TAB00!A1" display="Retour page de garde" xr:uid="{F1F30B8B-6FB9-4F89-898E-EA80C81F0F92}"/>
  </hyperlink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50"/>
  <sheetViews>
    <sheetView zoomScaleNormal="100" workbookViewId="0">
      <selection activeCell="A3" sqref="A3:C3"/>
    </sheetView>
  </sheetViews>
  <sheetFormatPr baseColWidth="10" defaultColWidth="12" defaultRowHeight="12.75" x14ac:dyDescent="0.3"/>
  <cols>
    <col min="1" max="1" width="25.5" style="359" customWidth="1"/>
    <col min="2" max="2" width="29.6640625" style="97" customWidth="1"/>
    <col min="3" max="3" width="145.83203125" style="97" customWidth="1"/>
    <col min="4" max="4" width="2.83203125" style="359" customWidth="1"/>
    <col min="5" max="16384" width="12" style="97"/>
  </cols>
  <sheetData>
    <row r="1" spans="1:6" ht="15" x14ac:dyDescent="0.3">
      <c r="A1" s="149" t="s">
        <v>33</v>
      </c>
      <c r="B1" s="63"/>
      <c r="C1" s="181"/>
    </row>
    <row r="2" spans="1:6" ht="13.5" x14ac:dyDescent="0.3">
      <c r="A2" s="181"/>
      <c r="B2" s="63"/>
      <c r="C2" s="181"/>
    </row>
    <row r="3" spans="1:6" ht="21" customHeight="1" x14ac:dyDescent="0.3">
      <c r="A3" s="617" t="s">
        <v>659</v>
      </c>
      <c r="B3" s="617"/>
      <c r="C3" s="617"/>
    </row>
    <row r="4" spans="1:6" ht="13.5" x14ac:dyDescent="0.3">
      <c r="A4" s="110"/>
      <c r="B4" s="99"/>
      <c r="C4" s="110"/>
    </row>
    <row r="5" spans="1:6" ht="13.5" x14ac:dyDescent="0.3">
      <c r="A5" s="100" t="s">
        <v>588</v>
      </c>
      <c r="B5" s="101" t="s">
        <v>580</v>
      </c>
      <c r="C5" s="105" t="s">
        <v>581</v>
      </c>
    </row>
    <row r="6" spans="1:6" ht="13.5" x14ac:dyDescent="0.3">
      <c r="A6" s="125"/>
      <c r="B6" s="125"/>
      <c r="C6" s="125"/>
    </row>
    <row r="7" spans="1:6" ht="38.25" customHeight="1" x14ac:dyDescent="0.3">
      <c r="A7" s="106" t="s">
        <v>538</v>
      </c>
      <c r="B7" s="106" t="s">
        <v>539</v>
      </c>
      <c r="C7" s="107" t="s">
        <v>540</v>
      </c>
      <c r="D7" s="96"/>
    </row>
    <row r="8" spans="1:6" ht="38.25" customHeight="1" x14ac:dyDescent="0.3">
      <c r="A8" s="106" t="s">
        <v>541</v>
      </c>
      <c r="B8" s="106" t="s">
        <v>539</v>
      </c>
      <c r="C8" s="107" t="s">
        <v>542</v>
      </c>
      <c r="D8" s="96"/>
    </row>
    <row r="9" spans="1:6" ht="38.25" customHeight="1" x14ac:dyDescent="0.3">
      <c r="A9" s="106" t="s">
        <v>543</v>
      </c>
      <c r="B9" s="106" t="s">
        <v>539</v>
      </c>
      <c r="C9" s="107" t="s">
        <v>544</v>
      </c>
      <c r="D9" s="96"/>
    </row>
    <row r="10" spans="1:6" ht="38.25" customHeight="1" x14ac:dyDescent="0.3">
      <c r="A10" s="106" t="s">
        <v>545</v>
      </c>
      <c r="B10" s="106" t="s">
        <v>539</v>
      </c>
      <c r="C10" s="107" t="s">
        <v>546</v>
      </c>
      <c r="D10" s="96"/>
    </row>
    <row r="11" spans="1:6" ht="38.25" customHeight="1" x14ac:dyDescent="0.3">
      <c r="A11" s="106" t="s">
        <v>547</v>
      </c>
      <c r="B11" s="106" t="s">
        <v>539</v>
      </c>
      <c r="C11" s="107" t="s">
        <v>548</v>
      </c>
      <c r="D11" s="96"/>
    </row>
    <row r="12" spans="1:6" ht="38.25" customHeight="1" x14ac:dyDescent="0.3">
      <c r="A12" s="106" t="s">
        <v>549</v>
      </c>
      <c r="B12" s="106" t="s">
        <v>539</v>
      </c>
      <c r="C12" s="107" t="s">
        <v>550</v>
      </c>
      <c r="D12" s="96"/>
    </row>
    <row r="13" spans="1:6" ht="38.25" customHeight="1" x14ac:dyDescent="0.3">
      <c r="A13" s="106" t="s">
        <v>551</v>
      </c>
      <c r="B13" s="106" t="s">
        <v>539</v>
      </c>
      <c r="C13" s="107" t="s">
        <v>552</v>
      </c>
      <c r="D13" s="96"/>
    </row>
    <row r="14" spans="1:6" ht="38.25" customHeight="1" x14ac:dyDescent="0.3">
      <c r="A14" s="106" t="s">
        <v>553</v>
      </c>
      <c r="B14" s="106" t="s">
        <v>539</v>
      </c>
      <c r="C14" s="107" t="s">
        <v>555</v>
      </c>
      <c r="D14" s="96"/>
    </row>
    <row r="15" spans="1:6" ht="38.25" customHeight="1" x14ac:dyDescent="0.3">
      <c r="A15" s="106" t="s">
        <v>554</v>
      </c>
      <c r="B15" s="106" t="s">
        <v>539</v>
      </c>
      <c r="C15" s="107" t="s">
        <v>557</v>
      </c>
      <c r="D15" s="96"/>
      <c r="F15" s="593"/>
    </row>
    <row r="16" spans="1:6" ht="62.25" customHeight="1" x14ac:dyDescent="0.3">
      <c r="A16" s="106" t="s">
        <v>556</v>
      </c>
      <c r="B16" s="106" t="s">
        <v>743</v>
      </c>
      <c r="C16" s="107" t="s">
        <v>1020</v>
      </c>
      <c r="D16" s="96"/>
    </row>
    <row r="17" spans="1:5" ht="53.25" customHeight="1" x14ac:dyDescent="0.3">
      <c r="A17" s="106" t="s">
        <v>558</v>
      </c>
      <c r="B17" s="106" t="s">
        <v>734</v>
      </c>
      <c r="C17" s="107" t="s">
        <v>1021</v>
      </c>
      <c r="D17" s="96"/>
    </row>
    <row r="18" spans="1:5" ht="50.25" customHeight="1" x14ac:dyDescent="0.3">
      <c r="A18" s="106" t="s">
        <v>560</v>
      </c>
      <c r="B18" s="106" t="s">
        <v>1023</v>
      </c>
      <c r="C18" s="107" t="s">
        <v>1022</v>
      </c>
      <c r="D18" s="96"/>
    </row>
    <row r="19" spans="1:5" ht="50.25" customHeight="1" x14ac:dyDescent="0.3">
      <c r="A19" s="106" t="s">
        <v>562</v>
      </c>
      <c r="B19" s="106" t="s">
        <v>870</v>
      </c>
      <c r="C19" s="578" t="s">
        <v>1024</v>
      </c>
      <c r="D19" s="96"/>
    </row>
    <row r="20" spans="1:5" ht="38.25" customHeight="1" x14ac:dyDescent="0.3">
      <c r="A20" s="106" t="s">
        <v>564</v>
      </c>
      <c r="B20" s="106" t="s">
        <v>842</v>
      </c>
      <c r="C20" s="107" t="s">
        <v>1025</v>
      </c>
      <c r="D20" s="96"/>
    </row>
    <row r="21" spans="1:5" ht="38.25" customHeight="1" x14ac:dyDescent="0.3">
      <c r="A21" s="106" t="s">
        <v>566</v>
      </c>
      <c r="B21" s="106" t="s">
        <v>1033</v>
      </c>
      <c r="C21" s="107" t="s">
        <v>559</v>
      </c>
      <c r="D21" s="96"/>
    </row>
    <row r="22" spans="1:5" ht="38.25" customHeight="1" x14ac:dyDescent="0.3">
      <c r="A22" s="106" t="s">
        <v>568</v>
      </c>
      <c r="B22" s="106" t="s">
        <v>963</v>
      </c>
      <c r="C22" s="107" t="s">
        <v>1026</v>
      </c>
      <c r="D22" s="96"/>
    </row>
    <row r="23" spans="1:5" ht="38.25" customHeight="1" x14ac:dyDescent="0.3">
      <c r="A23" s="106" t="s">
        <v>570</v>
      </c>
      <c r="B23" s="106" t="s">
        <v>966</v>
      </c>
      <c r="C23" s="107" t="s">
        <v>1027</v>
      </c>
      <c r="D23" s="96"/>
    </row>
    <row r="24" spans="1:5" ht="38.25" customHeight="1" x14ac:dyDescent="0.3">
      <c r="A24" s="106" t="s">
        <v>572</v>
      </c>
      <c r="B24" s="106" t="s">
        <v>985</v>
      </c>
      <c r="C24" s="107" t="s">
        <v>1028</v>
      </c>
      <c r="D24" s="96"/>
    </row>
    <row r="25" spans="1:5" ht="38.25" customHeight="1" x14ac:dyDescent="0.3">
      <c r="A25" s="106" t="s">
        <v>574</v>
      </c>
      <c r="B25" s="106" t="s">
        <v>986</v>
      </c>
      <c r="C25" s="107" t="s">
        <v>1029</v>
      </c>
      <c r="D25" s="96"/>
    </row>
    <row r="26" spans="1:5" ht="38.25" customHeight="1" x14ac:dyDescent="0.3">
      <c r="A26" s="106" t="s">
        <v>576</v>
      </c>
      <c r="B26" s="106" t="s">
        <v>987</v>
      </c>
      <c r="C26" s="107" t="s">
        <v>1030</v>
      </c>
      <c r="D26" s="96"/>
    </row>
    <row r="27" spans="1:5" ht="38.25" customHeight="1" x14ac:dyDescent="0.3">
      <c r="A27" s="106" t="s">
        <v>577</v>
      </c>
      <c r="B27" s="106" t="s">
        <v>988</v>
      </c>
      <c r="C27" s="107" t="s">
        <v>1031</v>
      </c>
      <c r="D27" s="96"/>
    </row>
    <row r="28" spans="1:5" ht="38.25" customHeight="1" x14ac:dyDescent="0.3">
      <c r="A28" s="106" t="s">
        <v>579</v>
      </c>
      <c r="B28" s="106" t="s">
        <v>991</v>
      </c>
      <c r="C28" s="107" t="s">
        <v>1032</v>
      </c>
      <c r="D28" s="96"/>
    </row>
    <row r="29" spans="1:5" ht="38.25" customHeight="1" x14ac:dyDescent="0.3">
      <c r="A29" s="106" t="s">
        <v>737</v>
      </c>
      <c r="B29" s="106" t="s">
        <v>1034</v>
      </c>
      <c r="C29" s="107" t="s">
        <v>561</v>
      </c>
      <c r="D29" s="96"/>
    </row>
    <row r="30" spans="1:5" ht="38.25" customHeight="1" x14ac:dyDescent="0.3">
      <c r="A30" s="106" t="s">
        <v>738</v>
      </c>
      <c r="B30" s="106" t="s">
        <v>1035</v>
      </c>
      <c r="C30" s="107" t="s">
        <v>563</v>
      </c>
      <c r="D30" s="98"/>
      <c r="E30" s="98"/>
    </row>
    <row r="31" spans="1:5" ht="38.25" customHeight="1" x14ac:dyDescent="0.3">
      <c r="A31" s="106" t="s">
        <v>739</v>
      </c>
      <c r="B31" s="106" t="str">
        <f>TAB00!B77</f>
        <v>TAB5.4</v>
      </c>
      <c r="C31" s="107" t="s">
        <v>569</v>
      </c>
      <c r="D31" s="96"/>
    </row>
    <row r="32" spans="1:5" ht="38.25" customHeight="1" x14ac:dyDescent="0.3">
      <c r="A32" s="106" t="s">
        <v>1036</v>
      </c>
      <c r="B32" s="106" t="s">
        <v>1037</v>
      </c>
      <c r="C32" s="107" t="s">
        <v>567</v>
      </c>
      <c r="D32" s="96"/>
    </row>
    <row r="33" spans="1:11" ht="38.25" customHeight="1" x14ac:dyDescent="0.3">
      <c r="A33" s="106" t="s">
        <v>1038</v>
      </c>
      <c r="B33" s="106" t="s">
        <v>1039</v>
      </c>
      <c r="C33" s="107" t="s">
        <v>571</v>
      </c>
      <c r="D33" s="96"/>
    </row>
    <row r="34" spans="1:11" ht="38.25" customHeight="1" x14ac:dyDescent="0.3">
      <c r="A34" s="106" t="s">
        <v>1040</v>
      </c>
      <c r="B34" s="106" t="s">
        <v>1041</v>
      </c>
      <c r="C34" s="107" t="s">
        <v>565</v>
      </c>
      <c r="D34" s="96"/>
      <c r="E34" s="616"/>
      <c r="F34" s="616"/>
      <c r="G34" s="616"/>
      <c r="H34" s="616"/>
      <c r="I34" s="616"/>
      <c r="J34" s="616"/>
      <c r="K34" s="616"/>
    </row>
    <row r="35" spans="1:11" ht="38.25" customHeight="1" x14ac:dyDescent="0.3">
      <c r="A35" s="106" t="s">
        <v>1042</v>
      </c>
      <c r="B35" s="106" t="s">
        <v>1043</v>
      </c>
      <c r="C35" s="107" t="s">
        <v>573</v>
      </c>
      <c r="D35" s="98"/>
      <c r="E35" s="98"/>
    </row>
    <row r="36" spans="1:11" ht="38.25" customHeight="1" x14ac:dyDescent="0.3">
      <c r="A36" s="106" t="s">
        <v>1045</v>
      </c>
      <c r="B36" s="106" t="s">
        <v>1044</v>
      </c>
      <c r="C36" s="107" t="s">
        <v>575</v>
      </c>
      <c r="D36" s="96"/>
    </row>
    <row r="37" spans="1:11" ht="38.25" customHeight="1" x14ac:dyDescent="0.3">
      <c r="A37" s="106" t="s">
        <v>1046</v>
      </c>
      <c r="B37" s="106" t="s">
        <v>1044</v>
      </c>
      <c r="C37" s="107" t="s">
        <v>1047</v>
      </c>
      <c r="D37" s="96"/>
    </row>
    <row r="38" spans="1:11" ht="38.25" customHeight="1" x14ac:dyDescent="0.3">
      <c r="A38" s="106" t="s">
        <v>1048</v>
      </c>
      <c r="B38" s="106" t="s">
        <v>1052</v>
      </c>
      <c r="C38" s="107" t="s">
        <v>1053</v>
      </c>
      <c r="D38" s="96"/>
    </row>
    <row r="39" spans="1:11" ht="38.25" customHeight="1" x14ac:dyDescent="0.3">
      <c r="A39" s="106" t="s">
        <v>1049</v>
      </c>
      <c r="B39" s="106" t="str">
        <f>TAB00!B94</f>
        <v>TAB10</v>
      </c>
      <c r="C39" s="107" t="s">
        <v>578</v>
      </c>
      <c r="D39" s="96"/>
    </row>
    <row r="40" spans="1:11" ht="27.75" customHeight="1" x14ac:dyDescent="0.3">
      <c r="A40" s="106" t="s">
        <v>1050</v>
      </c>
      <c r="B40" s="106" t="str">
        <f>TAB00!B98</f>
        <v>TAB10.4</v>
      </c>
      <c r="C40" s="107" t="s">
        <v>1051</v>
      </c>
      <c r="D40" s="96"/>
    </row>
    <row r="41" spans="1:11" x14ac:dyDescent="0.3">
      <c r="A41" s="96"/>
      <c r="B41" s="98"/>
      <c r="C41" s="98"/>
      <c r="D41" s="96"/>
    </row>
    <row r="42" spans="1:11" x14ac:dyDescent="0.3">
      <c r="A42" s="360"/>
      <c r="B42" s="98"/>
      <c r="C42" s="98"/>
      <c r="D42" s="96"/>
    </row>
    <row r="43" spans="1:11" x14ac:dyDescent="0.3">
      <c r="A43" s="360"/>
      <c r="B43" s="98"/>
      <c r="C43" s="98"/>
      <c r="D43" s="96"/>
    </row>
    <row r="44" spans="1:11" x14ac:dyDescent="0.3">
      <c r="A44" s="96"/>
      <c r="B44" s="98"/>
      <c r="C44" s="98"/>
      <c r="D44" s="96"/>
    </row>
    <row r="46" spans="1:11" ht="34.5" customHeight="1" x14ac:dyDescent="0.3">
      <c r="A46" s="361"/>
      <c r="B46" s="98"/>
      <c r="C46" s="362"/>
      <c r="D46" s="98"/>
      <c r="E46" s="98"/>
    </row>
    <row r="47" spans="1:11" x14ac:dyDescent="0.3">
      <c r="A47" s="360"/>
      <c r="B47" s="363"/>
      <c r="C47" s="360"/>
      <c r="D47" s="96"/>
    </row>
    <row r="48" spans="1:11" x14ac:dyDescent="0.3">
      <c r="A48" s="360"/>
      <c r="B48" s="363"/>
      <c r="C48" s="360"/>
      <c r="D48" s="96"/>
    </row>
    <row r="49" s="97" customFormat="1" x14ac:dyDescent="0.3"/>
    <row r="50" s="97" customFormat="1" x14ac:dyDescent="0.3"/>
  </sheetData>
  <mergeCells count="2">
    <mergeCell ref="E34:K34"/>
    <mergeCell ref="A3:C3"/>
  </mergeCells>
  <phoneticPr fontId="20" type="noConversion"/>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9"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EB3D-B4B0-484E-B324-77D0920DDAD2}">
  <sheetPr published="0">
    <pageSetUpPr fitToPage="1"/>
  </sheetPr>
  <dimension ref="A1:S46"/>
  <sheetViews>
    <sheetView zoomScaleNormal="100" workbookViewId="0">
      <selection activeCell="A3" sqref="A3:S3"/>
    </sheetView>
  </sheetViews>
  <sheetFormatPr baseColWidth="10" defaultColWidth="9.1640625" defaultRowHeight="13.5" x14ac:dyDescent="0.3"/>
  <cols>
    <col min="1" max="1" width="11.6640625" style="542" customWidth="1"/>
    <col min="2" max="2" width="36.1640625" style="487" customWidth="1"/>
    <col min="3" max="3" width="17.6640625" style="487" customWidth="1"/>
    <col min="4" max="5" width="18.5" style="487" customWidth="1"/>
    <col min="6" max="7" width="18.1640625" style="487" customWidth="1"/>
    <col min="8" max="9" width="18.5" style="487" customWidth="1"/>
    <col min="10" max="12" width="18.5" style="542" customWidth="1"/>
    <col min="13" max="13" width="18.5" style="487" customWidth="1"/>
    <col min="14" max="14" width="9.1640625" style="487"/>
    <col min="15" max="19" width="6.33203125" style="487" bestFit="1" customWidth="1"/>
    <col min="20" max="16384" width="9.1640625" style="487"/>
  </cols>
  <sheetData>
    <row r="1" spans="1:19" ht="15" x14ac:dyDescent="0.3">
      <c r="A1" s="539" t="s">
        <v>33</v>
      </c>
      <c r="J1" s="487"/>
      <c r="K1" s="487"/>
      <c r="L1" s="487"/>
    </row>
    <row r="2" spans="1:19" x14ac:dyDescent="0.3">
      <c r="A2" s="487"/>
      <c r="J2" s="487"/>
      <c r="K2" s="487"/>
      <c r="L2" s="487"/>
    </row>
    <row r="3" spans="1:19" ht="21" customHeight="1" x14ac:dyDescent="0.3">
      <c r="A3" s="617" t="str">
        <f>TAB00!B69&amp;" : "&amp;TAB00!C69</f>
        <v>TAB4.1.1.6 : Détail des "produits d'exploitation"</v>
      </c>
      <c r="B3" s="617"/>
      <c r="C3" s="617"/>
      <c r="D3" s="617"/>
      <c r="E3" s="617"/>
      <c r="F3" s="617"/>
      <c r="G3" s="617"/>
      <c r="H3" s="617"/>
      <c r="I3" s="617"/>
      <c r="J3" s="617"/>
      <c r="K3" s="617"/>
      <c r="L3" s="617"/>
      <c r="M3" s="617"/>
      <c r="N3" s="617"/>
      <c r="O3" s="617"/>
      <c r="P3" s="617"/>
      <c r="Q3" s="617"/>
      <c r="R3" s="617"/>
      <c r="S3" s="617"/>
    </row>
    <row r="4" spans="1:19" ht="16.5" x14ac:dyDescent="0.3">
      <c r="A4" s="540"/>
      <c r="B4" s="541"/>
      <c r="C4" s="541"/>
      <c r="D4" s="541"/>
      <c r="E4" s="541"/>
      <c r="F4" s="541"/>
      <c r="G4" s="541"/>
      <c r="H4" s="541"/>
      <c r="I4" s="541"/>
    </row>
    <row r="5" spans="1:19" s="543" customFormat="1" x14ac:dyDescent="0.3">
      <c r="A5" s="660" t="s">
        <v>1108</v>
      </c>
      <c r="B5" s="660"/>
      <c r="C5" s="660"/>
      <c r="D5" s="660"/>
      <c r="E5" s="660"/>
      <c r="F5" s="660"/>
      <c r="G5" s="660"/>
      <c r="H5" s="660"/>
      <c r="I5" s="660"/>
      <c r="J5" s="660"/>
      <c r="K5" s="660"/>
      <c r="L5" s="660"/>
      <c r="M5" s="660"/>
      <c r="N5" s="660"/>
      <c r="O5" s="660"/>
      <c r="P5" s="660"/>
      <c r="Q5" s="660"/>
      <c r="R5" s="660"/>
      <c r="S5" s="660"/>
    </row>
    <row r="6" spans="1:19" s="543" customFormat="1" x14ac:dyDescent="0.3">
      <c r="A6" s="544"/>
      <c r="B6" s="545"/>
      <c r="C6" s="545"/>
      <c r="D6" s="545"/>
      <c r="E6" s="545"/>
      <c r="F6" s="545"/>
      <c r="G6" s="545"/>
      <c r="H6" s="545"/>
      <c r="I6" s="545"/>
      <c r="J6" s="546"/>
      <c r="K6" s="546"/>
      <c r="L6" s="546"/>
    </row>
    <row r="7" spans="1:19" s="543" customFormat="1" ht="13.5" customHeight="1" x14ac:dyDescent="0.3">
      <c r="A7" s="546"/>
      <c r="O7" s="624" t="s">
        <v>694</v>
      </c>
      <c r="P7" s="625"/>
      <c r="Q7" s="625"/>
      <c r="R7" s="625"/>
      <c r="S7" s="625"/>
    </row>
    <row r="8" spans="1:19" s="543" customFormat="1" ht="27" x14ac:dyDescent="0.3">
      <c r="A8" s="546"/>
      <c r="C8" s="100" t="s">
        <v>967</v>
      </c>
      <c r="D8" s="100" t="s">
        <v>968</v>
      </c>
      <c r="E8" s="19" t="s">
        <v>7</v>
      </c>
      <c r="F8" s="100" t="s">
        <v>969</v>
      </c>
      <c r="G8" s="19" t="s">
        <v>7</v>
      </c>
      <c r="H8" s="100" t="s">
        <v>970</v>
      </c>
      <c r="I8" s="19" t="s">
        <v>7</v>
      </c>
      <c r="J8" s="100" t="s">
        <v>971</v>
      </c>
      <c r="K8" s="19" t="s">
        <v>7</v>
      </c>
      <c r="L8" s="100" t="s">
        <v>972</v>
      </c>
      <c r="M8" s="19" t="s">
        <v>7</v>
      </c>
      <c r="O8" s="536" t="s">
        <v>825</v>
      </c>
      <c r="P8" s="536" t="s">
        <v>826</v>
      </c>
      <c r="Q8" s="536" t="s">
        <v>827</v>
      </c>
      <c r="R8" s="536" t="s">
        <v>828</v>
      </c>
      <c r="S8" s="536" t="s">
        <v>829</v>
      </c>
    </row>
    <row r="9" spans="1:19" s="543" customFormat="1" ht="13.5" customHeight="1" x14ac:dyDescent="0.3">
      <c r="A9" s="663" t="s">
        <v>1110</v>
      </c>
      <c r="B9" s="664"/>
      <c r="C9" s="565">
        <f>+SUM(C10:C13)</f>
        <v>0</v>
      </c>
      <c r="D9" s="565">
        <f t="shared" ref="D9:L9" si="0">+SUM(D10:D13)</f>
        <v>0</v>
      </c>
      <c r="E9" s="566">
        <f>+SUM(E10:E13)</f>
        <v>0</v>
      </c>
      <c r="F9" s="565">
        <f t="shared" si="0"/>
        <v>0</v>
      </c>
      <c r="G9" s="566">
        <f>+SUM(G10:G13)</f>
        <v>0</v>
      </c>
      <c r="H9" s="565">
        <f t="shared" si="0"/>
        <v>0</v>
      </c>
      <c r="I9" s="566">
        <f>+SUM(I10:I13)</f>
        <v>0</v>
      </c>
      <c r="J9" s="565">
        <f t="shared" si="0"/>
        <v>0</v>
      </c>
      <c r="K9" s="566">
        <f>+SUM(K10:K13)</f>
        <v>0</v>
      </c>
      <c r="L9" s="565">
        <f t="shared" si="0"/>
        <v>0</v>
      </c>
      <c r="M9" s="566">
        <f>+SUM(M10:M13)</f>
        <v>0</v>
      </c>
      <c r="O9" s="218">
        <f>IFERROR(IF(AND(ROUND(SUM(C9:C9),0)=0,ROUND(SUM(D9:D9),0)&gt;ROUND(SUM(C9:C9),0)),"INF",(ROUND(SUM(D9:D9),0)-ROUND(SUM(C9:C9),0))/ROUND(SUM(C9:C9),0)),0)</f>
        <v>0</v>
      </c>
      <c r="P9" s="218">
        <f>IFERROR(IF(AND(ROUND(SUM(D9:D9),0)=0,ROUND(SUM(F9:F9),0)&gt;ROUND(SUM(D9:D9),0)),"INF",(ROUND(SUM(F9:F9),0)-ROUND(SUM(D9:D9),0))/ROUND(SUM(D9:D9),0)),0)</f>
        <v>0</v>
      </c>
      <c r="Q9" s="218">
        <f>IFERROR(IF(AND(ROUND(SUM(F9:F9),0)=0,ROUND(SUM(H9:H9),0)&gt;ROUND(SUM(F9:F9),0)),"INF",(ROUND(SUM(H9:H9),0)-ROUND(SUM(F9:F9),0))/ROUND(SUM(F9:F9),0)),0)</f>
        <v>0</v>
      </c>
      <c r="R9" s="218">
        <f>IFERROR(IF(AND(ROUND(SUM(H9:H9),0)=0,ROUND(SUM(J9:J9),0)&gt;ROUND(SUM(H9:H9),0)),"INF",(ROUND(SUM(J9:J9),0)-ROUND(SUM(H9:H9),0))/ROUND(SUM(H9:H9),0)),0)</f>
        <v>0</v>
      </c>
      <c r="S9" s="218">
        <f>IFERROR(IF(AND(ROUND(SUM(J9:J9),0)=0,ROUND(SUM(L9:L9),0)&gt;ROUND(SUM(J9:J9),0)),"INF",(ROUND(SUM(L9:L9),0)-ROUND(SUM(J9:J9),0))/ROUND(SUM(J9:J9),0)),0)</f>
        <v>0</v>
      </c>
    </row>
    <row r="10" spans="1:19" s="543" customFormat="1" ht="13.5" customHeight="1" x14ac:dyDescent="0.3">
      <c r="A10" s="658" t="s">
        <v>947</v>
      </c>
      <c r="B10" s="659"/>
      <c r="C10" s="549"/>
      <c r="D10" s="549"/>
      <c r="E10" s="144">
        <f t="shared" ref="E10:M40" si="1">+C10-D10</f>
        <v>0</v>
      </c>
      <c r="F10" s="549"/>
      <c r="G10" s="144">
        <f t="shared" si="1"/>
        <v>0</v>
      </c>
      <c r="H10" s="549"/>
      <c r="I10" s="144">
        <f t="shared" si="1"/>
        <v>0</v>
      </c>
      <c r="J10" s="549"/>
      <c r="K10" s="144">
        <f t="shared" si="1"/>
        <v>0</v>
      </c>
      <c r="L10" s="549"/>
      <c r="M10" s="144">
        <f t="shared" si="1"/>
        <v>0</v>
      </c>
      <c r="O10" s="218">
        <f t="shared" ref="O10:O33" si="2">IFERROR(IF(AND(ROUND(SUM(C10:C10),0)=0,ROUND(SUM(D10:D10),0)&gt;ROUND(SUM(C10:C10),0)),"INF",(ROUND(SUM(D10:D10),0)-ROUND(SUM(C10:C10),0))/ROUND(SUM(C10:C10),0)),0)</f>
        <v>0</v>
      </c>
      <c r="P10" s="218">
        <f t="shared" ref="P10:P33" si="3">IFERROR(IF(AND(ROUND(SUM(D10:D10),0)=0,ROUND(SUM(F10:F10),0)&gt;ROUND(SUM(D10:D10),0)),"INF",(ROUND(SUM(F10:F10),0)-ROUND(SUM(D10:D10),0))/ROUND(SUM(D10:D10),0)),0)</f>
        <v>0</v>
      </c>
      <c r="Q10" s="218">
        <f t="shared" ref="Q10:Q33" si="4">IFERROR(IF(AND(ROUND(SUM(F10:F10),0)=0,ROUND(SUM(H10:H10),0)&gt;ROUND(SUM(F10:F10),0)),"INF",(ROUND(SUM(H10:H10),0)-ROUND(SUM(F10:F10),0))/ROUND(SUM(F10:F10),0)),0)</f>
        <v>0</v>
      </c>
      <c r="R10" s="218">
        <f t="shared" ref="R10:R33" si="5">IFERROR(IF(AND(ROUND(SUM(H10:H10),0)=0,ROUND(SUM(J10:J10),0)&gt;ROUND(SUM(H10:H10),0)),"INF",(ROUND(SUM(J10:J10),0)-ROUND(SUM(H10:H10),0))/ROUND(SUM(H10:H10),0)),0)</f>
        <v>0</v>
      </c>
      <c r="S10" s="218">
        <f t="shared" ref="S10:S33" si="6">IFERROR(IF(AND(ROUND(SUM(J10:J10),0)=0,ROUND(SUM(L10:L10),0)&gt;ROUND(SUM(J10:J10),0)),"INF",(ROUND(SUM(L10:L10),0)-ROUND(SUM(J10:J10),0))/ROUND(SUM(J10:J10),0)),0)</f>
        <v>0</v>
      </c>
    </row>
    <row r="11" spans="1:19" s="543" customFormat="1" ht="13.5" customHeight="1" x14ac:dyDescent="0.3">
      <c r="A11" s="658" t="s">
        <v>947</v>
      </c>
      <c r="B11" s="659"/>
      <c r="C11" s="549"/>
      <c r="D11" s="549"/>
      <c r="E11" s="144">
        <f t="shared" si="1"/>
        <v>0</v>
      </c>
      <c r="F11" s="549"/>
      <c r="G11" s="144">
        <f t="shared" si="1"/>
        <v>0</v>
      </c>
      <c r="H11" s="549"/>
      <c r="I11" s="144">
        <f t="shared" si="1"/>
        <v>0</v>
      </c>
      <c r="J11" s="549"/>
      <c r="K11" s="144">
        <f t="shared" si="1"/>
        <v>0</v>
      </c>
      <c r="L11" s="549"/>
      <c r="M11" s="144">
        <f t="shared" si="1"/>
        <v>0</v>
      </c>
      <c r="O11" s="218">
        <f t="shared" si="2"/>
        <v>0</v>
      </c>
      <c r="P11" s="218">
        <f t="shared" si="3"/>
        <v>0</v>
      </c>
      <c r="Q11" s="218">
        <f t="shared" si="4"/>
        <v>0</v>
      </c>
      <c r="R11" s="218">
        <f t="shared" si="5"/>
        <v>0</v>
      </c>
      <c r="S11" s="218">
        <f t="shared" si="6"/>
        <v>0</v>
      </c>
    </row>
    <row r="12" spans="1:19" s="543" customFormat="1" ht="13.5" customHeight="1" x14ac:dyDescent="0.3">
      <c r="A12" s="658" t="s">
        <v>947</v>
      </c>
      <c r="B12" s="659"/>
      <c r="C12" s="549"/>
      <c r="D12" s="549"/>
      <c r="E12" s="144">
        <f t="shared" si="1"/>
        <v>0</v>
      </c>
      <c r="F12" s="549"/>
      <c r="G12" s="144">
        <f t="shared" si="1"/>
        <v>0</v>
      </c>
      <c r="H12" s="549"/>
      <c r="I12" s="144">
        <f t="shared" si="1"/>
        <v>0</v>
      </c>
      <c r="J12" s="549"/>
      <c r="K12" s="144">
        <f t="shared" si="1"/>
        <v>0</v>
      </c>
      <c r="L12" s="549"/>
      <c r="M12" s="144">
        <f t="shared" si="1"/>
        <v>0</v>
      </c>
      <c r="O12" s="218">
        <f t="shared" si="2"/>
        <v>0</v>
      </c>
      <c r="P12" s="218">
        <f t="shared" si="3"/>
        <v>0</v>
      </c>
      <c r="Q12" s="218">
        <f t="shared" si="4"/>
        <v>0</v>
      </c>
      <c r="R12" s="218">
        <f t="shared" si="5"/>
        <v>0</v>
      </c>
      <c r="S12" s="218">
        <f t="shared" si="6"/>
        <v>0</v>
      </c>
    </row>
    <row r="13" spans="1:19" s="543" customFormat="1" ht="13.5" customHeight="1" x14ac:dyDescent="0.3">
      <c r="A13" s="658" t="s">
        <v>947</v>
      </c>
      <c r="B13" s="659"/>
      <c r="C13" s="549"/>
      <c r="D13" s="549"/>
      <c r="E13" s="144">
        <f t="shared" si="1"/>
        <v>0</v>
      </c>
      <c r="F13" s="549"/>
      <c r="G13" s="144">
        <f t="shared" si="1"/>
        <v>0</v>
      </c>
      <c r="H13" s="549"/>
      <c r="I13" s="144">
        <f t="shared" si="1"/>
        <v>0</v>
      </c>
      <c r="J13" s="549"/>
      <c r="K13" s="144">
        <f t="shared" si="1"/>
        <v>0</v>
      </c>
      <c r="L13" s="549"/>
      <c r="M13" s="144">
        <f t="shared" si="1"/>
        <v>0</v>
      </c>
      <c r="O13" s="218">
        <f t="shared" si="2"/>
        <v>0</v>
      </c>
      <c r="P13" s="218">
        <f t="shared" si="3"/>
        <v>0</v>
      </c>
      <c r="Q13" s="218">
        <f t="shared" si="4"/>
        <v>0</v>
      </c>
      <c r="R13" s="218">
        <f t="shared" si="5"/>
        <v>0</v>
      </c>
      <c r="S13" s="218">
        <f t="shared" si="6"/>
        <v>0</v>
      </c>
    </row>
    <row r="14" spans="1:19" s="543" customFormat="1" ht="13.5" customHeight="1" x14ac:dyDescent="0.3">
      <c r="A14" s="663" t="s">
        <v>1111</v>
      </c>
      <c r="B14" s="664"/>
      <c r="C14" s="565">
        <f>+SUM(C15:C18)</f>
        <v>0</v>
      </c>
      <c r="D14" s="565">
        <f t="shared" ref="D14" si="7">+SUM(D15:D18)</f>
        <v>0</v>
      </c>
      <c r="E14" s="566">
        <f>+SUM(E15:E18)</f>
        <v>0</v>
      </c>
      <c r="F14" s="565">
        <f t="shared" ref="F14" si="8">+SUM(F15:F18)</f>
        <v>0</v>
      </c>
      <c r="G14" s="566">
        <f>+SUM(G15:G18)</f>
        <v>0</v>
      </c>
      <c r="H14" s="565">
        <f t="shared" ref="H14" si="9">+SUM(H15:H18)</f>
        <v>0</v>
      </c>
      <c r="I14" s="566">
        <f>+SUM(I15:I18)</f>
        <v>0</v>
      </c>
      <c r="J14" s="565">
        <f t="shared" ref="J14" si="10">+SUM(J15:J18)</f>
        <v>0</v>
      </c>
      <c r="K14" s="566">
        <f>+SUM(K15:K18)</f>
        <v>0</v>
      </c>
      <c r="L14" s="565">
        <f t="shared" ref="L14" si="11">+SUM(L15:L18)</f>
        <v>0</v>
      </c>
      <c r="M14" s="566">
        <f>+SUM(M15:M18)</f>
        <v>0</v>
      </c>
      <c r="O14" s="218">
        <f t="shared" si="2"/>
        <v>0</v>
      </c>
      <c r="P14" s="218">
        <f t="shared" si="3"/>
        <v>0</v>
      </c>
      <c r="Q14" s="218">
        <f t="shared" si="4"/>
        <v>0</v>
      </c>
      <c r="R14" s="218">
        <f t="shared" si="5"/>
        <v>0</v>
      </c>
      <c r="S14" s="218">
        <f t="shared" si="6"/>
        <v>0</v>
      </c>
    </row>
    <row r="15" spans="1:19" s="543" customFormat="1" ht="13.5" customHeight="1" x14ac:dyDescent="0.3">
      <c r="A15" s="658" t="s">
        <v>947</v>
      </c>
      <c r="B15" s="659"/>
      <c r="C15" s="549"/>
      <c r="D15" s="549"/>
      <c r="E15" s="144">
        <f t="shared" si="1"/>
        <v>0</v>
      </c>
      <c r="F15" s="549"/>
      <c r="G15" s="144">
        <f t="shared" si="1"/>
        <v>0</v>
      </c>
      <c r="H15" s="549"/>
      <c r="I15" s="144">
        <f t="shared" si="1"/>
        <v>0</v>
      </c>
      <c r="J15" s="549"/>
      <c r="K15" s="144">
        <f t="shared" si="1"/>
        <v>0</v>
      </c>
      <c r="L15" s="549"/>
      <c r="M15" s="144">
        <f t="shared" si="1"/>
        <v>0</v>
      </c>
      <c r="O15" s="218">
        <f t="shared" si="2"/>
        <v>0</v>
      </c>
      <c r="P15" s="218">
        <f t="shared" si="3"/>
        <v>0</v>
      </c>
      <c r="Q15" s="218">
        <f t="shared" si="4"/>
        <v>0</v>
      </c>
      <c r="R15" s="218">
        <f t="shared" si="5"/>
        <v>0</v>
      </c>
      <c r="S15" s="218">
        <f t="shared" si="6"/>
        <v>0</v>
      </c>
    </row>
    <row r="16" spans="1:19" s="543" customFormat="1" ht="13.5" customHeight="1" x14ac:dyDescent="0.3">
      <c r="A16" s="658" t="s">
        <v>947</v>
      </c>
      <c r="B16" s="659"/>
      <c r="C16" s="549"/>
      <c r="D16" s="549"/>
      <c r="E16" s="144">
        <f t="shared" si="1"/>
        <v>0</v>
      </c>
      <c r="F16" s="549"/>
      <c r="G16" s="144">
        <f t="shared" si="1"/>
        <v>0</v>
      </c>
      <c r="H16" s="549"/>
      <c r="I16" s="144">
        <f t="shared" si="1"/>
        <v>0</v>
      </c>
      <c r="J16" s="549"/>
      <c r="K16" s="144">
        <f t="shared" si="1"/>
        <v>0</v>
      </c>
      <c r="L16" s="549"/>
      <c r="M16" s="144">
        <f t="shared" si="1"/>
        <v>0</v>
      </c>
      <c r="O16" s="218">
        <f t="shared" si="2"/>
        <v>0</v>
      </c>
      <c r="P16" s="218">
        <f t="shared" si="3"/>
        <v>0</v>
      </c>
      <c r="Q16" s="218">
        <f t="shared" si="4"/>
        <v>0</v>
      </c>
      <c r="R16" s="218">
        <f t="shared" si="5"/>
        <v>0</v>
      </c>
      <c r="S16" s="218">
        <f t="shared" si="6"/>
        <v>0</v>
      </c>
    </row>
    <row r="17" spans="1:19" s="543" customFormat="1" ht="13.5" customHeight="1" x14ac:dyDescent="0.3">
      <c r="A17" s="658" t="s">
        <v>947</v>
      </c>
      <c r="B17" s="659"/>
      <c r="C17" s="549"/>
      <c r="D17" s="549"/>
      <c r="E17" s="144">
        <f t="shared" si="1"/>
        <v>0</v>
      </c>
      <c r="F17" s="549"/>
      <c r="G17" s="144">
        <f t="shared" si="1"/>
        <v>0</v>
      </c>
      <c r="H17" s="549"/>
      <c r="I17" s="144">
        <f t="shared" si="1"/>
        <v>0</v>
      </c>
      <c r="J17" s="549"/>
      <c r="K17" s="144">
        <f t="shared" si="1"/>
        <v>0</v>
      </c>
      <c r="L17" s="549"/>
      <c r="M17" s="144">
        <f t="shared" si="1"/>
        <v>0</v>
      </c>
      <c r="O17" s="218">
        <f t="shared" si="2"/>
        <v>0</v>
      </c>
      <c r="P17" s="218">
        <f t="shared" si="3"/>
        <v>0</v>
      </c>
      <c r="Q17" s="218">
        <f t="shared" si="4"/>
        <v>0</v>
      </c>
      <c r="R17" s="218">
        <f t="shared" si="5"/>
        <v>0</v>
      </c>
      <c r="S17" s="218">
        <f t="shared" si="6"/>
        <v>0</v>
      </c>
    </row>
    <row r="18" spans="1:19" s="543" customFormat="1" ht="13.5" customHeight="1" x14ac:dyDescent="0.3">
      <c r="A18" s="658" t="s">
        <v>947</v>
      </c>
      <c r="B18" s="659"/>
      <c r="C18" s="549"/>
      <c r="D18" s="549"/>
      <c r="E18" s="144">
        <f t="shared" si="1"/>
        <v>0</v>
      </c>
      <c r="F18" s="549"/>
      <c r="G18" s="144">
        <f t="shared" si="1"/>
        <v>0</v>
      </c>
      <c r="H18" s="549"/>
      <c r="I18" s="144">
        <f t="shared" si="1"/>
        <v>0</v>
      </c>
      <c r="J18" s="549"/>
      <c r="K18" s="144">
        <f t="shared" si="1"/>
        <v>0</v>
      </c>
      <c r="L18" s="549"/>
      <c r="M18" s="144">
        <f t="shared" si="1"/>
        <v>0</v>
      </c>
      <c r="O18" s="218">
        <f t="shared" si="2"/>
        <v>0</v>
      </c>
      <c r="P18" s="218">
        <f t="shared" si="3"/>
        <v>0</v>
      </c>
      <c r="Q18" s="218">
        <f t="shared" si="4"/>
        <v>0</v>
      </c>
      <c r="R18" s="218">
        <f t="shared" si="5"/>
        <v>0</v>
      </c>
      <c r="S18" s="218">
        <f t="shared" si="6"/>
        <v>0</v>
      </c>
    </row>
    <row r="19" spans="1:19" s="543" customFormat="1" ht="13.5" customHeight="1" x14ac:dyDescent="0.3">
      <c r="A19" s="663" t="s">
        <v>1112</v>
      </c>
      <c r="B19" s="664"/>
      <c r="C19" s="565">
        <f>+SUM(C20:C23)</f>
        <v>0</v>
      </c>
      <c r="D19" s="565">
        <f t="shared" ref="D19" si="12">+SUM(D20:D23)</f>
        <v>0</v>
      </c>
      <c r="E19" s="566">
        <f>+SUM(E20:E23)</f>
        <v>0</v>
      </c>
      <c r="F19" s="565">
        <f t="shared" ref="F19" si="13">+SUM(F20:F23)</f>
        <v>0</v>
      </c>
      <c r="G19" s="566">
        <f>+SUM(G20:G23)</f>
        <v>0</v>
      </c>
      <c r="H19" s="565">
        <f t="shared" ref="H19" si="14">+SUM(H20:H23)</f>
        <v>0</v>
      </c>
      <c r="I19" s="566">
        <f>+SUM(I20:I23)</f>
        <v>0</v>
      </c>
      <c r="J19" s="565">
        <f t="shared" ref="J19" si="15">+SUM(J20:J23)</f>
        <v>0</v>
      </c>
      <c r="K19" s="566">
        <f>+SUM(K20:K23)</f>
        <v>0</v>
      </c>
      <c r="L19" s="565">
        <f t="shared" ref="L19" si="16">+SUM(L20:L23)</f>
        <v>0</v>
      </c>
      <c r="M19" s="566">
        <f>+SUM(M20:M23)</f>
        <v>0</v>
      </c>
      <c r="O19" s="218">
        <f t="shared" si="2"/>
        <v>0</v>
      </c>
      <c r="P19" s="218">
        <f t="shared" si="3"/>
        <v>0</v>
      </c>
      <c r="Q19" s="218">
        <f t="shared" si="4"/>
        <v>0</v>
      </c>
      <c r="R19" s="218">
        <f t="shared" si="5"/>
        <v>0</v>
      </c>
      <c r="S19" s="218">
        <f t="shared" si="6"/>
        <v>0</v>
      </c>
    </row>
    <row r="20" spans="1:19" s="543" customFormat="1" ht="13.5" customHeight="1" x14ac:dyDescent="0.3">
      <c r="A20" s="658" t="s">
        <v>947</v>
      </c>
      <c r="B20" s="659"/>
      <c r="C20" s="549"/>
      <c r="D20" s="549"/>
      <c r="E20" s="144">
        <f t="shared" si="1"/>
        <v>0</v>
      </c>
      <c r="F20" s="549"/>
      <c r="G20" s="144">
        <f t="shared" si="1"/>
        <v>0</v>
      </c>
      <c r="H20" s="549"/>
      <c r="I20" s="144">
        <f t="shared" si="1"/>
        <v>0</v>
      </c>
      <c r="J20" s="549"/>
      <c r="K20" s="144">
        <f t="shared" si="1"/>
        <v>0</v>
      </c>
      <c r="L20" s="549"/>
      <c r="M20" s="144">
        <f t="shared" si="1"/>
        <v>0</v>
      </c>
      <c r="O20" s="218">
        <f t="shared" si="2"/>
        <v>0</v>
      </c>
      <c r="P20" s="218">
        <f t="shared" si="3"/>
        <v>0</v>
      </c>
      <c r="Q20" s="218">
        <f t="shared" si="4"/>
        <v>0</v>
      </c>
      <c r="R20" s="218">
        <f t="shared" si="5"/>
        <v>0</v>
      </c>
      <c r="S20" s="218">
        <f t="shared" si="6"/>
        <v>0</v>
      </c>
    </row>
    <row r="21" spans="1:19" s="543" customFormat="1" ht="13.5" customHeight="1" x14ac:dyDescent="0.3">
      <c r="A21" s="658" t="s">
        <v>947</v>
      </c>
      <c r="B21" s="659"/>
      <c r="C21" s="549"/>
      <c r="D21" s="549"/>
      <c r="E21" s="144">
        <f t="shared" si="1"/>
        <v>0</v>
      </c>
      <c r="F21" s="549"/>
      <c r="G21" s="144">
        <f t="shared" si="1"/>
        <v>0</v>
      </c>
      <c r="H21" s="549"/>
      <c r="I21" s="144">
        <f t="shared" si="1"/>
        <v>0</v>
      </c>
      <c r="J21" s="549"/>
      <c r="K21" s="144">
        <f t="shared" si="1"/>
        <v>0</v>
      </c>
      <c r="L21" s="549"/>
      <c r="M21" s="144">
        <f t="shared" si="1"/>
        <v>0</v>
      </c>
      <c r="O21" s="218">
        <f t="shared" si="2"/>
        <v>0</v>
      </c>
      <c r="P21" s="218">
        <f t="shared" si="3"/>
        <v>0</v>
      </c>
      <c r="Q21" s="218">
        <f t="shared" si="4"/>
        <v>0</v>
      </c>
      <c r="R21" s="218">
        <f t="shared" si="5"/>
        <v>0</v>
      </c>
      <c r="S21" s="218">
        <f t="shared" si="6"/>
        <v>0</v>
      </c>
    </row>
    <row r="22" spans="1:19" s="543" customFormat="1" ht="13.5" customHeight="1" x14ac:dyDescent="0.3">
      <c r="A22" s="658" t="s">
        <v>947</v>
      </c>
      <c r="B22" s="659"/>
      <c r="C22" s="549"/>
      <c r="D22" s="549"/>
      <c r="E22" s="144">
        <f t="shared" si="1"/>
        <v>0</v>
      </c>
      <c r="F22" s="549"/>
      <c r="G22" s="144">
        <f t="shared" si="1"/>
        <v>0</v>
      </c>
      <c r="H22" s="549"/>
      <c r="I22" s="144">
        <f t="shared" si="1"/>
        <v>0</v>
      </c>
      <c r="J22" s="549"/>
      <c r="K22" s="144">
        <f t="shared" si="1"/>
        <v>0</v>
      </c>
      <c r="L22" s="549"/>
      <c r="M22" s="144">
        <f t="shared" si="1"/>
        <v>0</v>
      </c>
      <c r="O22" s="218">
        <f t="shared" si="2"/>
        <v>0</v>
      </c>
      <c r="P22" s="218">
        <f t="shared" si="3"/>
        <v>0</v>
      </c>
      <c r="Q22" s="218">
        <f t="shared" si="4"/>
        <v>0</v>
      </c>
      <c r="R22" s="218">
        <f t="shared" si="5"/>
        <v>0</v>
      </c>
      <c r="S22" s="218">
        <f t="shared" si="6"/>
        <v>0</v>
      </c>
    </row>
    <row r="23" spans="1:19" s="543" customFormat="1" ht="13.5" customHeight="1" x14ac:dyDescent="0.3">
      <c r="A23" s="658" t="s">
        <v>947</v>
      </c>
      <c r="B23" s="659"/>
      <c r="C23" s="549"/>
      <c r="D23" s="549"/>
      <c r="E23" s="144">
        <f t="shared" si="1"/>
        <v>0</v>
      </c>
      <c r="F23" s="549"/>
      <c r="G23" s="144">
        <f t="shared" si="1"/>
        <v>0</v>
      </c>
      <c r="H23" s="549"/>
      <c r="I23" s="144">
        <f t="shared" si="1"/>
        <v>0</v>
      </c>
      <c r="J23" s="549"/>
      <c r="K23" s="144">
        <f t="shared" si="1"/>
        <v>0</v>
      </c>
      <c r="L23" s="549"/>
      <c r="M23" s="144">
        <f t="shared" si="1"/>
        <v>0</v>
      </c>
      <c r="O23" s="218">
        <f t="shared" si="2"/>
        <v>0</v>
      </c>
      <c r="P23" s="218">
        <f t="shared" si="3"/>
        <v>0</v>
      </c>
      <c r="Q23" s="218">
        <f t="shared" si="4"/>
        <v>0</v>
      </c>
      <c r="R23" s="218">
        <f t="shared" si="5"/>
        <v>0</v>
      </c>
      <c r="S23" s="218">
        <f t="shared" si="6"/>
        <v>0</v>
      </c>
    </row>
    <row r="24" spans="1:19" s="543" customFormat="1" ht="13.5" customHeight="1" x14ac:dyDescent="0.3">
      <c r="A24" s="663" t="s">
        <v>1113</v>
      </c>
      <c r="B24" s="664"/>
      <c r="C24" s="565">
        <f>+SUM(C25:C28)</f>
        <v>0</v>
      </c>
      <c r="D24" s="565">
        <f t="shared" ref="D24" si="17">+SUM(D25:D28)</f>
        <v>0</v>
      </c>
      <c r="E24" s="566">
        <f>+SUM(E25:E28)</f>
        <v>0</v>
      </c>
      <c r="F24" s="565">
        <f t="shared" ref="F24" si="18">+SUM(F25:F28)</f>
        <v>0</v>
      </c>
      <c r="G24" s="566">
        <f>+SUM(G25:G28)</f>
        <v>0</v>
      </c>
      <c r="H24" s="565">
        <f t="shared" ref="H24" si="19">+SUM(H25:H28)</f>
        <v>0</v>
      </c>
      <c r="I24" s="566">
        <f>+SUM(I25:I28)</f>
        <v>0</v>
      </c>
      <c r="J24" s="565">
        <f t="shared" ref="J24" si="20">+SUM(J25:J28)</f>
        <v>0</v>
      </c>
      <c r="K24" s="566">
        <f>+SUM(K25:K28)</f>
        <v>0</v>
      </c>
      <c r="L24" s="565">
        <f t="shared" ref="L24" si="21">+SUM(L25:L28)</f>
        <v>0</v>
      </c>
      <c r="M24" s="566">
        <f>+SUM(M25:M28)</f>
        <v>0</v>
      </c>
      <c r="O24" s="218">
        <f t="shared" si="2"/>
        <v>0</v>
      </c>
      <c r="P24" s="218">
        <f t="shared" si="3"/>
        <v>0</v>
      </c>
      <c r="Q24" s="218">
        <f t="shared" si="4"/>
        <v>0</v>
      </c>
      <c r="R24" s="218">
        <f t="shared" si="5"/>
        <v>0</v>
      </c>
      <c r="S24" s="218">
        <f t="shared" si="6"/>
        <v>0</v>
      </c>
    </row>
    <row r="25" spans="1:19" s="543" customFormat="1" ht="13.5" customHeight="1" x14ac:dyDescent="0.3">
      <c r="A25" s="658" t="s">
        <v>947</v>
      </c>
      <c r="B25" s="659"/>
      <c r="C25" s="549"/>
      <c r="D25" s="549"/>
      <c r="E25" s="144">
        <f t="shared" si="1"/>
        <v>0</v>
      </c>
      <c r="F25" s="549"/>
      <c r="G25" s="144">
        <f t="shared" si="1"/>
        <v>0</v>
      </c>
      <c r="H25" s="549"/>
      <c r="I25" s="144">
        <f t="shared" si="1"/>
        <v>0</v>
      </c>
      <c r="J25" s="549"/>
      <c r="K25" s="144">
        <f t="shared" si="1"/>
        <v>0</v>
      </c>
      <c r="L25" s="549"/>
      <c r="M25" s="144">
        <f t="shared" si="1"/>
        <v>0</v>
      </c>
      <c r="O25" s="218">
        <f t="shared" si="2"/>
        <v>0</v>
      </c>
      <c r="P25" s="218">
        <f t="shared" si="3"/>
        <v>0</v>
      </c>
      <c r="Q25" s="218">
        <f t="shared" si="4"/>
        <v>0</v>
      </c>
      <c r="R25" s="218">
        <f t="shared" si="5"/>
        <v>0</v>
      </c>
      <c r="S25" s="218">
        <f t="shared" si="6"/>
        <v>0</v>
      </c>
    </row>
    <row r="26" spans="1:19" s="543" customFormat="1" ht="13.5" customHeight="1" x14ac:dyDescent="0.3">
      <c r="A26" s="658" t="s">
        <v>947</v>
      </c>
      <c r="B26" s="659"/>
      <c r="C26" s="549"/>
      <c r="D26" s="549"/>
      <c r="E26" s="144">
        <f t="shared" si="1"/>
        <v>0</v>
      </c>
      <c r="F26" s="549"/>
      <c r="G26" s="144">
        <f t="shared" si="1"/>
        <v>0</v>
      </c>
      <c r="H26" s="549"/>
      <c r="I26" s="144">
        <f t="shared" si="1"/>
        <v>0</v>
      </c>
      <c r="J26" s="549"/>
      <c r="K26" s="144">
        <f t="shared" si="1"/>
        <v>0</v>
      </c>
      <c r="L26" s="549"/>
      <c r="M26" s="144">
        <f t="shared" si="1"/>
        <v>0</v>
      </c>
      <c r="O26" s="218">
        <f t="shared" si="2"/>
        <v>0</v>
      </c>
      <c r="P26" s="218">
        <f t="shared" si="3"/>
        <v>0</v>
      </c>
      <c r="Q26" s="218">
        <f t="shared" si="4"/>
        <v>0</v>
      </c>
      <c r="R26" s="218">
        <f t="shared" si="5"/>
        <v>0</v>
      </c>
      <c r="S26" s="218">
        <f t="shared" si="6"/>
        <v>0</v>
      </c>
    </row>
    <row r="27" spans="1:19" s="543" customFormat="1" ht="13.5" customHeight="1" x14ac:dyDescent="0.3">
      <c r="A27" s="658" t="s">
        <v>947</v>
      </c>
      <c r="B27" s="659"/>
      <c r="C27" s="549"/>
      <c r="D27" s="549"/>
      <c r="E27" s="144">
        <f t="shared" si="1"/>
        <v>0</v>
      </c>
      <c r="F27" s="549"/>
      <c r="G27" s="144">
        <f t="shared" si="1"/>
        <v>0</v>
      </c>
      <c r="H27" s="549"/>
      <c r="I27" s="144">
        <f t="shared" si="1"/>
        <v>0</v>
      </c>
      <c r="J27" s="549"/>
      <c r="K27" s="144">
        <f t="shared" si="1"/>
        <v>0</v>
      </c>
      <c r="L27" s="549"/>
      <c r="M27" s="144">
        <f t="shared" si="1"/>
        <v>0</v>
      </c>
      <c r="O27" s="218">
        <f t="shared" si="2"/>
        <v>0</v>
      </c>
      <c r="P27" s="218">
        <f t="shared" si="3"/>
        <v>0</v>
      </c>
      <c r="Q27" s="218">
        <f t="shared" si="4"/>
        <v>0</v>
      </c>
      <c r="R27" s="218">
        <f t="shared" si="5"/>
        <v>0</v>
      </c>
      <c r="S27" s="218">
        <f t="shared" si="6"/>
        <v>0</v>
      </c>
    </row>
    <row r="28" spans="1:19" s="543" customFormat="1" ht="13.5" customHeight="1" x14ac:dyDescent="0.3">
      <c r="A28" s="658" t="s">
        <v>947</v>
      </c>
      <c r="B28" s="659"/>
      <c r="C28" s="549"/>
      <c r="D28" s="549"/>
      <c r="E28" s="144">
        <f t="shared" si="1"/>
        <v>0</v>
      </c>
      <c r="F28" s="549"/>
      <c r="G28" s="144">
        <f t="shared" si="1"/>
        <v>0</v>
      </c>
      <c r="H28" s="549"/>
      <c r="I28" s="144">
        <f t="shared" si="1"/>
        <v>0</v>
      </c>
      <c r="J28" s="549"/>
      <c r="K28" s="144">
        <f t="shared" si="1"/>
        <v>0</v>
      </c>
      <c r="L28" s="549"/>
      <c r="M28" s="144">
        <f t="shared" si="1"/>
        <v>0</v>
      </c>
      <c r="O28" s="218">
        <f t="shared" si="2"/>
        <v>0</v>
      </c>
      <c r="P28" s="218">
        <f t="shared" si="3"/>
        <v>0</v>
      </c>
      <c r="Q28" s="218">
        <f t="shared" si="4"/>
        <v>0</v>
      </c>
      <c r="R28" s="218">
        <f t="shared" si="5"/>
        <v>0</v>
      </c>
      <c r="S28" s="218">
        <f t="shared" si="6"/>
        <v>0</v>
      </c>
    </row>
    <row r="29" spans="1:19" s="543" customFormat="1" ht="13.5" customHeight="1" x14ac:dyDescent="0.3">
      <c r="A29" s="663" t="s">
        <v>1109</v>
      </c>
      <c r="B29" s="664"/>
      <c r="C29" s="565">
        <f>+SUM(C30:C33)</f>
        <v>0</v>
      </c>
      <c r="D29" s="565">
        <f t="shared" ref="D29" si="22">+SUM(D30:D33)</f>
        <v>0</v>
      </c>
      <c r="E29" s="565">
        <f t="shared" ref="E29:M29" si="23">+SUM(E30:E33)</f>
        <v>0</v>
      </c>
      <c r="F29" s="565">
        <f t="shared" ref="F29" si="24">+SUM(F30:F33)</f>
        <v>0</v>
      </c>
      <c r="G29" s="565">
        <f t="shared" si="23"/>
        <v>0</v>
      </c>
      <c r="H29" s="565">
        <f t="shared" ref="H29" si="25">+SUM(H30:H33)</f>
        <v>0</v>
      </c>
      <c r="I29" s="565">
        <f t="shared" si="23"/>
        <v>0</v>
      </c>
      <c r="J29" s="565">
        <f t="shared" ref="J29" si="26">+SUM(J30:J33)</f>
        <v>0</v>
      </c>
      <c r="K29" s="565">
        <f t="shared" si="23"/>
        <v>0</v>
      </c>
      <c r="L29" s="565">
        <f t="shared" ref="L29" si="27">+SUM(L30:L33)</f>
        <v>0</v>
      </c>
      <c r="M29" s="565">
        <f t="shared" si="23"/>
        <v>0</v>
      </c>
      <c r="O29" s="218">
        <f t="shared" si="2"/>
        <v>0</v>
      </c>
      <c r="P29" s="218">
        <f t="shared" si="3"/>
        <v>0</v>
      </c>
      <c r="Q29" s="218">
        <f t="shared" si="4"/>
        <v>0</v>
      </c>
      <c r="R29" s="218">
        <f t="shared" si="5"/>
        <v>0</v>
      </c>
      <c r="S29" s="218">
        <f t="shared" si="6"/>
        <v>0</v>
      </c>
    </row>
    <row r="30" spans="1:19" s="543" customFormat="1" ht="13.5" customHeight="1" x14ac:dyDescent="0.3">
      <c r="A30" s="658" t="s">
        <v>947</v>
      </c>
      <c r="B30" s="659"/>
      <c r="C30" s="549"/>
      <c r="D30" s="549"/>
      <c r="E30" s="144">
        <f t="shared" si="1"/>
        <v>0</v>
      </c>
      <c r="F30" s="549"/>
      <c r="G30" s="144">
        <f t="shared" si="1"/>
        <v>0</v>
      </c>
      <c r="H30" s="549"/>
      <c r="I30" s="144">
        <f t="shared" si="1"/>
        <v>0</v>
      </c>
      <c r="J30" s="549"/>
      <c r="K30" s="144">
        <f t="shared" si="1"/>
        <v>0</v>
      </c>
      <c r="L30" s="549"/>
      <c r="M30" s="144">
        <f t="shared" si="1"/>
        <v>0</v>
      </c>
      <c r="O30" s="218">
        <f t="shared" si="2"/>
        <v>0</v>
      </c>
      <c r="P30" s="218">
        <f t="shared" si="3"/>
        <v>0</v>
      </c>
      <c r="Q30" s="218">
        <f t="shared" si="4"/>
        <v>0</v>
      </c>
      <c r="R30" s="218">
        <f t="shared" si="5"/>
        <v>0</v>
      </c>
      <c r="S30" s="218">
        <f t="shared" si="6"/>
        <v>0</v>
      </c>
    </row>
    <row r="31" spans="1:19" s="543" customFormat="1" ht="13.5" customHeight="1" x14ac:dyDescent="0.3">
      <c r="A31" s="658" t="s">
        <v>947</v>
      </c>
      <c r="B31" s="659"/>
      <c r="C31" s="549"/>
      <c r="D31" s="549"/>
      <c r="E31" s="144">
        <f t="shared" si="1"/>
        <v>0</v>
      </c>
      <c r="F31" s="549"/>
      <c r="G31" s="144">
        <f t="shared" si="1"/>
        <v>0</v>
      </c>
      <c r="H31" s="549"/>
      <c r="I31" s="144">
        <f t="shared" si="1"/>
        <v>0</v>
      </c>
      <c r="J31" s="549"/>
      <c r="K31" s="144">
        <f t="shared" si="1"/>
        <v>0</v>
      </c>
      <c r="L31" s="549"/>
      <c r="M31" s="144">
        <f t="shared" si="1"/>
        <v>0</v>
      </c>
      <c r="O31" s="218">
        <f t="shared" si="2"/>
        <v>0</v>
      </c>
      <c r="P31" s="218">
        <f t="shared" si="3"/>
        <v>0</v>
      </c>
      <c r="Q31" s="218">
        <f t="shared" si="4"/>
        <v>0</v>
      </c>
      <c r="R31" s="218">
        <f t="shared" si="5"/>
        <v>0</v>
      </c>
      <c r="S31" s="218">
        <f t="shared" si="6"/>
        <v>0</v>
      </c>
    </row>
    <row r="32" spans="1:19" s="543" customFormat="1" ht="13.5" customHeight="1" x14ac:dyDescent="0.3">
      <c r="A32" s="658" t="s">
        <v>947</v>
      </c>
      <c r="B32" s="659"/>
      <c r="C32" s="549"/>
      <c r="D32" s="549"/>
      <c r="E32" s="144">
        <f t="shared" si="1"/>
        <v>0</v>
      </c>
      <c r="F32" s="549"/>
      <c r="G32" s="144">
        <f t="shared" si="1"/>
        <v>0</v>
      </c>
      <c r="H32" s="549"/>
      <c r="I32" s="144">
        <f t="shared" si="1"/>
        <v>0</v>
      </c>
      <c r="J32" s="549"/>
      <c r="K32" s="144">
        <f t="shared" si="1"/>
        <v>0</v>
      </c>
      <c r="L32" s="549"/>
      <c r="M32" s="144">
        <f t="shared" si="1"/>
        <v>0</v>
      </c>
      <c r="O32" s="218">
        <f t="shared" si="2"/>
        <v>0</v>
      </c>
      <c r="P32" s="218">
        <f t="shared" si="3"/>
        <v>0</v>
      </c>
      <c r="Q32" s="218">
        <f t="shared" si="4"/>
        <v>0</v>
      </c>
      <c r="R32" s="218">
        <f t="shared" si="5"/>
        <v>0</v>
      </c>
      <c r="S32" s="218">
        <f t="shared" si="6"/>
        <v>0</v>
      </c>
    </row>
    <row r="33" spans="1:19" s="543" customFormat="1" ht="13.5" customHeight="1" x14ac:dyDescent="0.3">
      <c r="A33" s="658" t="s">
        <v>947</v>
      </c>
      <c r="B33" s="659"/>
      <c r="C33" s="549"/>
      <c r="D33" s="549"/>
      <c r="E33" s="144">
        <f t="shared" si="1"/>
        <v>0</v>
      </c>
      <c r="F33" s="549"/>
      <c r="G33" s="144">
        <f t="shared" si="1"/>
        <v>0</v>
      </c>
      <c r="H33" s="549"/>
      <c r="I33" s="144">
        <f t="shared" si="1"/>
        <v>0</v>
      </c>
      <c r="J33" s="549"/>
      <c r="K33" s="144">
        <f t="shared" si="1"/>
        <v>0</v>
      </c>
      <c r="L33" s="549"/>
      <c r="M33" s="144">
        <f t="shared" si="1"/>
        <v>0</v>
      </c>
      <c r="O33" s="218">
        <f t="shared" si="2"/>
        <v>0</v>
      </c>
      <c r="P33" s="218">
        <f t="shared" si="3"/>
        <v>0</v>
      </c>
      <c r="Q33" s="218">
        <f t="shared" si="4"/>
        <v>0</v>
      </c>
      <c r="R33" s="218">
        <f t="shared" si="5"/>
        <v>0</v>
      </c>
      <c r="S33" s="218">
        <f t="shared" si="6"/>
        <v>0</v>
      </c>
    </row>
    <row r="34" spans="1:19" s="543" customFormat="1" ht="13.5" customHeight="1" x14ac:dyDescent="0.3">
      <c r="A34" s="656" t="s">
        <v>22</v>
      </c>
      <c r="B34" s="657"/>
      <c r="C34" s="555">
        <f t="shared" ref="C34:M34" si="28">+C9+C14+C19+C24+C29</f>
        <v>0</v>
      </c>
      <c r="D34" s="555">
        <f t="shared" si="28"/>
        <v>0</v>
      </c>
      <c r="E34" s="555">
        <f t="shared" si="28"/>
        <v>0</v>
      </c>
      <c r="F34" s="555">
        <f t="shared" si="28"/>
        <v>0</v>
      </c>
      <c r="G34" s="555">
        <f t="shared" si="28"/>
        <v>0</v>
      </c>
      <c r="H34" s="555">
        <f t="shared" si="28"/>
        <v>0</v>
      </c>
      <c r="I34" s="555">
        <f t="shared" si="28"/>
        <v>0</v>
      </c>
      <c r="J34" s="555">
        <f t="shared" si="28"/>
        <v>0</v>
      </c>
      <c r="K34" s="555">
        <f t="shared" si="28"/>
        <v>0</v>
      </c>
      <c r="L34" s="555">
        <f t="shared" si="28"/>
        <v>0</v>
      </c>
      <c r="M34" s="555">
        <f t="shared" si="28"/>
        <v>0</v>
      </c>
      <c r="O34" s="218">
        <f t="shared" ref="O34:O41" si="29">IFERROR(IF(AND(ROUND(SUM(C34:C34),0)=0,ROUND(SUM(D34:D34),0)&gt;ROUND(SUM(C34:C34),0)),"INF",(ROUND(SUM(D34:D34),0)-ROUND(SUM(C34:C34),0))/ROUND(SUM(C34:C34),0)),0)</f>
        <v>0</v>
      </c>
      <c r="P34" s="218">
        <f t="shared" ref="P34:P41" si="30">IFERROR(IF(AND(ROUND(SUM(D34:D34),0)=0,ROUND(SUM(F34:F34),0)&gt;ROUND(SUM(D34:D34),0)),"INF",(ROUND(SUM(F34:F34),0)-ROUND(SUM(D34:D34),0))/ROUND(SUM(D34:D34),0)),0)</f>
        <v>0</v>
      </c>
      <c r="Q34" s="218">
        <f t="shared" ref="Q34:Q41" si="31">IFERROR(IF(AND(ROUND(SUM(F34:F34),0)=0,ROUND(SUM(H34:H34),0)&gt;ROUND(SUM(F34:F34),0)),"INF",(ROUND(SUM(H34:H34),0)-ROUND(SUM(F34:F34),0))/ROUND(SUM(F34:F34),0)),0)</f>
        <v>0</v>
      </c>
      <c r="R34" s="218">
        <f t="shared" ref="R34:R41" si="32">IFERROR(IF(AND(ROUND(SUM(H34:H34),0)=0,ROUND(SUM(J34:J34),0)&gt;ROUND(SUM(H34:H34),0)),"INF",(ROUND(SUM(J34:J34),0)-ROUND(SUM(H34:H34),0))/ROUND(SUM(H34:H34),0)),0)</f>
        <v>0</v>
      </c>
      <c r="S34" s="218">
        <f t="shared" ref="S34:S41" si="33">IFERROR(IF(AND(ROUND(SUM(J34:J34),0)=0,ROUND(SUM(L34:L34),0)&gt;ROUND(SUM(J34:J34),0)),"INF",(ROUND(SUM(L34:L34),0)-ROUND(SUM(J34:J34),0))/ROUND(SUM(J34:J34),0)),0)</f>
        <v>0</v>
      </c>
    </row>
    <row r="35" spans="1:19" s="543" customFormat="1" ht="13.5" customHeight="1" x14ac:dyDescent="0.3">
      <c r="A35" s="658" t="s">
        <v>947</v>
      </c>
      <c r="B35" s="659"/>
      <c r="C35" s="549"/>
      <c r="D35" s="549"/>
      <c r="E35" s="144">
        <f t="shared" si="1"/>
        <v>0</v>
      </c>
      <c r="F35" s="549"/>
      <c r="G35" s="144">
        <f t="shared" ref="G35:G40" si="34">D35-F35</f>
        <v>0</v>
      </c>
      <c r="H35" s="549"/>
      <c r="I35" s="144">
        <f t="shared" ref="I35:I40" si="35">F35-H35</f>
        <v>0</v>
      </c>
      <c r="J35" s="549"/>
      <c r="K35" s="144">
        <f t="shared" ref="K35:K40" si="36">H35-J35</f>
        <v>0</v>
      </c>
      <c r="L35" s="549"/>
      <c r="M35" s="144">
        <f t="shared" ref="M35:M40" si="37">J35-L35</f>
        <v>0</v>
      </c>
      <c r="O35" s="218">
        <f t="shared" si="29"/>
        <v>0</v>
      </c>
      <c r="P35" s="218">
        <f t="shared" si="30"/>
        <v>0</v>
      </c>
      <c r="Q35" s="218">
        <f t="shared" si="31"/>
        <v>0</v>
      </c>
      <c r="R35" s="218">
        <f t="shared" si="32"/>
        <v>0</v>
      </c>
      <c r="S35" s="218">
        <f t="shared" si="33"/>
        <v>0</v>
      </c>
    </row>
    <row r="36" spans="1:19" s="543" customFormat="1" ht="13.5" customHeight="1" x14ac:dyDescent="0.3">
      <c r="A36" s="658" t="s">
        <v>947</v>
      </c>
      <c r="B36" s="659"/>
      <c r="C36" s="549"/>
      <c r="D36" s="549"/>
      <c r="E36" s="144">
        <f t="shared" si="1"/>
        <v>0</v>
      </c>
      <c r="F36" s="549"/>
      <c r="G36" s="144">
        <f t="shared" si="34"/>
        <v>0</v>
      </c>
      <c r="H36" s="549"/>
      <c r="I36" s="144">
        <f t="shared" si="35"/>
        <v>0</v>
      </c>
      <c r="J36" s="549"/>
      <c r="K36" s="144">
        <f t="shared" si="36"/>
        <v>0</v>
      </c>
      <c r="L36" s="549"/>
      <c r="M36" s="144">
        <f t="shared" si="37"/>
        <v>0</v>
      </c>
      <c r="O36" s="218">
        <f t="shared" si="29"/>
        <v>0</v>
      </c>
      <c r="P36" s="218">
        <f t="shared" si="30"/>
        <v>0</v>
      </c>
      <c r="Q36" s="218">
        <f t="shared" si="31"/>
        <v>0</v>
      </c>
      <c r="R36" s="218">
        <f t="shared" si="32"/>
        <v>0</v>
      </c>
      <c r="S36" s="218">
        <f t="shared" si="33"/>
        <v>0</v>
      </c>
    </row>
    <row r="37" spans="1:19" s="543" customFormat="1" ht="13.5" customHeight="1" x14ac:dyDescent="0.3">
      <c r="A37" s="658" t="s">
        <v>947</v>
      </c>
      <c r="B37" s="659"/>
      <c r="C37" s="549"/>
      <c r="D37" s="549"/>
      <c r="E37" s="144">
        <f t="shared" si="1"/>
        <v>0</v>
      </c>
      <c r="F37" s="549"/>
      <c r="G37" s="144">
        <f t="shared" si="34"/>
        <v>0</v>
      </c>
      <c r="H37" s="549"/>
      <c r="I37" s="144">
        <f t="shared" si="35"/>
        <v>0</v>
      </c>
      <c r="J37" s="549"/>
      <c r="K37" s="144">
        <f t="shared" si="36"/>
        <v>0</v>
      </c>
      <c r="L37" s="549"/>
      <c r="M37" s="144">
        <f t="shared" si="37"/>
        <v>0</v>
      </c>
      <c r="O37" s="218">
        <f t="shared" si="29"/>
        <v>0</v>
      </c>
      <c r="P37" s="218">
        <f t="shared" si="30"/>
        <v>0</v>
      </c>
      <c r="Q37" s="218">
        <f t="shared" si="31"/>
        <v>0</v>
      </c>
      <c r="R37" s="218">
        <f t="shared" si="32"/>
        <v>0</v>
      </c>
      <c r="S37" s="218">
        <f t="shared" si="33"/>
        <v>0</v>
      </c>
    </row>
    <row r="38" spans="1:19" s="543" customFormat="1" ht="13.5" customHeight="1" x14ac:dyDescent="0.3">
      <c r="A38" s="658" t="s">
        <v>947</v>
      </c>
      <c r="B38" s="659"/>
      <c r="C38" s="549"/>
      <c r="D38" s="549"/>
      <c r="E38" s="144">
        <f t="shared" si="1"/>
        <v>0</v>
      </c>
      <c r="F38" s="549"/>
      <c r="G38" s="144">
        <f t="shared" si="34"/>
        <v>0</v>
      </c>
      <c r="H38" s="549"/>
      <c r="I38" s="144">
        <f t="shared" si="35"/>
        <v>0</v>
      </c>
      <c r="J38" s="549"/>
      <c r="K38" s="144">
        <f t="shared" si="36"/>
        <v>0</v>
      </c>
      <c r="L38" s="549"/>
      <c r="M38" s="144">
        <f t="shared" si="37"/>
        <v>0</v>
      </c>
      <c r="O38" s="218">
        <f t="shared" si="29"/>
        <v>0</v>
      </c>
      <c r="P38" s="218">
        <f t="shared" si="30"/>
        <v>0</v>
      </c>
      <c r="Q38" s="218">
        <f t="shared" si="31"/>
        <v>0</v>
      </c>
      <c r="R38" s="218">
        <f t="shared" si="32"/>
        <v>0</v>
      </c>
      <c r="S38" s="218">
        <f t="shared" si="33"/>
        <v>0</v>
      </c>
    </row>
    <row r="39" spans="1:19" s="543" customFormat="1" ht="13.5" customHeight="1" x14ac:dyDescent="0.3">
      <c r="A39" s="658" t="s">
        <v>947</v>
      </c>
      <c r="B39" s="659"/>
      <c r="C39" s="549"/>
      <c r="D39" s="549"/>
      <c r="E39" s="144">
        <f t="shared" si="1"/>
        <v>0</v>
      </c>
      <c r="F39" s="549"/>
      <c r="G39" s="144">
        <f t="shared" si="34"/>
        <v>0</v>
      </c>
      <c r="H39" s="549"/>
      <c r="I39" s="144">
        <f t="shared" si="35"/>
        <v>0</v>
      </c>
      <c r="J39" s="549"/>
      <c r="K39" s="144">
        <f t="shared" si="36"/>
        <v>0</v>
      </c>
      <c r="L39" s="549"/>
      <c r="M39" s="144">
        <f t="shared" si="37"/>
        <v>0</v>
      </c>
      <c r="O39" s="218">
        <f t="shared" si="29"/>
        <v>0</v>
      </c>
      <c r="P39" s="218">
        <f t="shared" si="30"/>
        <v>0</v>
      </c>
      <c r="Q39" s="218">
        <f t="shared" si="31"/>
        <v>0</v>
      </c>
      <c r="R39" s="218">
        <f t="shared" si="32"/>
        <v>0</v>
      </c>
      <c r="S39" s="218">
        <f t="shared" si="33"/>
        <v>0</v>
      </c>
    </row>
    <row r="40" spans="1:19" s="543" customFormat="1" ht="13.5" customHeight="1" x14ac:dyDescent="0.3">
      <c r="A40" s="658" t="s">
        <v>947</v>
      </c>
      <c r="B40" s="659"/>
      <c r="C40" s="549"/>
      <c r="D40" s="549"/>
      <c r="E40" s="144">
        <f t="shared" si="1"/>
        <v>0</v>
      </c>
      <c r="F40" s="549"/>
      <c r="G40" s="144">
        <f t="shared" si="34"/>
        <v>0</v>
      </c>
      <c r="H40" s="549"/>
      <c r="I40" s="144">
        <f t="shared" si="35"/>
        <v>0</v>
      </c>
      <c r="J40" s="549"/>
      <c r="K40" s="144">
        <f t="shared" si="36"/>
        <v>0</v>
      </c>
      <c r="L40" s="549"/>
      <c r="M40" s="144">
        <f t="shared" si="37"/>
        <v>0</v>
      </c>
      <c r="O40" s="218">
        <f t="shared" si="29"/>
        <v>0</v>
      </c>
      <c r="P40" s="218">
        <f t="shared" si="30"/>
        <v>0</v>
      </c>
      <c r="Q40" s="218">
        <f t="shared" si="31"/>
        <v>0</v>
      </c>
      <c r="R40" s="218">
        <f t="shared" si="32"/>
        <v>0</v>
      </c>
      <c r="S40" s="218">
        <f t="shared" si="33"/>
        <v>0</v>
      </c>
    </row>
    <row r="41" spans="1:19" s="543" customFormat="1" ht="13.5" customHeight="1" x14ac:dyDescent="0.3">
      <c r="A41" s="656" t="s">
        <v>23</v>
      </c>
      <c r="B41" s="657"/>
      <c r="C41" s="555">
        <f>+SUM(C35:C40)</f>
        <v>0</v>
      </c>
      <c r="D41" s="555">
        <f t="shared" ref="D41:M41" si="38">+SUM(D35:D40)</f>
        <v>0</v>
      </c>
      <c r="E41" s="555">
        <f t="shared" si="38"/>
        <v>0</v>
      </c>
      <c r="F41" s="555">
        <f t="shared" si="38"/>
        <v>0</v>
      </c>
      <c r="G41" s="555">
        <f t="shared" si="38"/>
        <v>0</v>
      </c>
      <c r="H41" s="555">
        <f t="shared" si="38"/>
        <v>0</v>
      </c>
      <c r="I41" s="555">
        <f t="shared" si="38"/>
        <v>0</v>
      </c>
      <c r="J41" s="555">
        <f t="shared" si="38"/>
        <v>0</v>
      </c>
      <c r="K41" s="555">
        <f t="shared" si="38"/>
        <v>0</v>
      </c>
      <c r="L41" s="555">
        <f t="shared" si="38"/>
        <v>0</v>
      </c>
      <c r="M41" s="555">
        <f t="shared" si="38"/>
        <v>0</v>
      </c>
      <c r="O41" s="218">
        <f t="shared" si="29"/>
        <v>0</v>
      </c>
      <c r="P41" s="218">
        <f t="shared" si="30"/>
        <v>0</v>
      </c>
      <c r="Q41" s="218">
        <f t="shared" si="31"/>
        <v>0</v>
      </c>
      <c r="R41" s="218">
        <f t="shared" si="32"/>
        <v>0</v>
      </c>
      <c r="S41" s="218">
        <f t="shared" si="33"/>
        <v>0</v>
      </c>
    </row>
    <row r="43" spans="1:19" x14ac:dyDescent="0.3">
      <c r="A43" s="656" t="s">
        <v>14</v>
      </c>
      <c r="B43" s="657"/>
      <c r="C43" s="555">
        <f>+C34+C41</f>
        <v>0</v>
      </c>
      <c r="D43" s="555">
        <f t="shared" ref="D43:M43" si="39">+D34+D41</f>
        <v>0</v>
      </c>
      <c r="E43" s="555">
        <f t="shared" si="39"/>
        <v>0</v>
      </c>
      <c r="F43" s="555">
        <f t="shared" si="39"/>
        <v>0</v>
      </c>
      <c r="G43" s="555">
        <f t="shared" si="39"/>
        <v>0</v>
      </c>
      <c r="H43" s="555">
        <f t="shared" si="39"/>
        <v>0</v>
      </c>
      <c r="I43" s="555">
        <f t="shared" si="39"/>
        <v>0</v>
      </c>
      <c r="J43" s="555">
        <f t="shared" si="39"/>
        <v>0</v>
      </c>
      <c r="K43" s="555">
        <f t="shared" si="39"/>
        <v>0</v>
      </c>
      <c r="L43" s="555">
        <f t="shared" si="39"/>
        <v>0</v>
      </c>
      <c r="M43" s="555">
        <f t="shared" si="39"/>
        <v>0</v>
      </c>
    </row>
    <row r="45" spans="1:19" x14ac:dyDescent="0.3">
      <c r="A45" s="656" t="s">
        <v>994</v>
      </c>
      <c r="B45" s="657"/>
      <c r="C45" s="555">
        <f>+'TAB4.1.1'!B29</f>
        <v>0</v>
      </c>
      <c r="D45" s="555">
        <f>+'TAB4.1.1'!C29</f>
        <v>0</v>
      </c>
      <c r="E45" s="562"/>
      <c r="F45" s="555">
        <f>+'TAB4.1.1'!E29</f>
        <v>0</v>
      </c>
      <c r="G45" s="562"/>
      <c r="H45" s="555">
        <f>+'TAB4.1.1'!G29</f>
        <v>0</v>
      </c>
      <c r="I45" s="562"/>
      <c r="J45" s="555">
        <f>+'TAB4.1.1'!I29</f>
        <v>0</v>
      </c>
      <c r="K45" s="562"/>
      <c r="L45" s="555">
        <f>+'TAB4.1.1'!K29</f>
        <v>0</v>
      </c>
    </row>
    <row r="46" spans="1:19" x14ac:dyDescent="0.3">
      <c r="B46" s="563" t="s">
        <v>850</v>
      </c>
      <c r="C46" s="559">
        <f>+C45-C43</f>
        <v>0</v>
      </c>
      <c r="D46" s="559">
        <f>+D45-D43</f>
        <v>0</v>
      </c>
      <c r="F46" s="559">
        <f>+F45-F43</f>
        <v>0</v>
      </c>
      <c r="H46" s="559">
        <f>+H45-H43</f>
        <v>0</v>
      </c>
      <c r="J46" s="559">
        <f>+J45-J43</f>
        <v>0</v>
      </c>
      <c r="L46" s="559">
        <f>+L45-L43</f>
        <v>0</v>
      </c>
    </row>
  </sheetData>
  <mergeCells count="38">
    <mergeCell ref="A24:B24"/>
    <mergeCell ref="A25:B25"/>
    <mergeCell ref="A26:B26"/>
    <mergeCell ref="A27:B27"/>
    <mergeCell ref="A33:B33"/>
    <mergeCell ref="A28:B28"/>
    <mergeCell ref="A29:B29"/>
    <mergeCell ref="A30:B30"/>
    <mergeCell ref="A31:B31"/>
    <mergeCell ref="A32:B32"/>
    <mergeCell ref="A45:B45"/>
    <mergeCell ref="A18:B18"/>
    <mergeCell ref="A34:B34"/>
    <mergeCell ref="A35:B35"/>
    <mergeCell ref="A36:B36"/>
    <mergeCell ref="A37:B37"/>
    <mergeCell ref="A19:B19"/>
    <mergeCell ref="A20:B20"/>
    <mergeCell ref="A21:B21"/>
    <mergeCell ref="A22:B22"/>
    <mergeCell ref="A38:B38"/>
    <mergeCell ref="A39:B39"/>
    <mergeCell ref="A40:B40"/>
    <mergeCell ref="A41:B41"/>
    <mergeCell ref="A43:B43"/>
    <mergeCell ref="A23:B23"/>
    <mergeCell ref="A17:B17"/>
    <mergeCell ref="A3:S3"/>
    <mergeCell ref="A5:S5"/>
    <mergeCell ref="O7:S7"/>
    <mergeCell ref="A9:B9"/>
    <mergeCell ref="A10:B10"/>
    <mergeCell ref="A11:B11"/>
    <mergeCell ref="A12:B12"/>
    <mergeCell ref="A13:B13"/>
    <mergeCell ref="A14:B14"/>
    <mergeCell ref="A15:B15"/>
    <mergeCell ref="A16:B16"/>
  </mergeCells>
  <conditionalFormatting sqref="D12:D13 C10:D11 L10:L13 A35:A40 J35:J40 H35:H40 F35:F40 C35:D40 C16:D18 F10:F13 H10:H13 J10:J13 L18 J15:J18 H15:H18 F15:F18 D15 F20:F23 H20:H23 J20:J23 L20:L23 C20:D23 C25:D28 L25:L28 J25:J28 H25:H28 F25:F28 F30:F33 H30:H33 J30:J33 L30:L33 C30:D33 A9:A28 C9:M9 C14:M14 C19:M19 C24:M24 C29:M29 A30:A33">
    <cfRule type="containsText" dxfId="448" priority="50" operator="containsText" text="ntitulé">
      <formula>NOT(ISERROR(SEARCH("ntitulé",A9)))</formula>
    </cfRule>
    <cfRule type="containsBlanks" dxfId="447" priority="51">
      <formula>LEN(TRIM(A9))=0</formula>
    </cfRule>
  </conditionalFormatting>
  <conditionalFormatting sqref="D12:D13 C10:D11 L10:L13 J35:J40 H35:H40 F35:F40 C35:D40 C16:D18 F10:F13 H10:H13 J10:J13 L18 J15:J18 H15:H18 F15:F18 D15 F20:F23 H20:H23 J20:J23 L20:L23 C20:D23 C25:D28 L25:L28 J25:J28 H25:H28 F25:F28 F30:F33 H30:H33 J30:J33 L30:L33 A9:B28 C9:M9 C14:M14 C19:M19 C24:M24 C29:M29 A30:D33">
    <cfRule type="containsText" dxfId="446" priority="49" operator="containsText" text="libre">
      <formula>NOT(ISERROR(SEARCH("libre",A9)))</formula>
    </cfRule>
  </conditionalFormatting>
  <conditionalFormatting sqref="C12:C13 C15">
    <cfRule type="containsText" dxfId="445" priority="47" operator="containsText" text="ntitulé">
      <formula>NOT(ISERROR(SEARCH("ntitulé",C12)))</formula>
    </cfRule>
    <cfRule type="containsBlanks" dxfId="444" priority="48">
      <formula>LEN(TRIM(C12))=0</formula>
    </cfRule>
  </conditionalFormatting>
  <conditionalFormatting sqref="C12:C13 C15">
    <cfRule type="containsText" dxfId="443" priority="46" operator="containsText" text="libre">
      <formula>NOT(ISERROR(SEARCH("libre",C12)))</formula>
    </cfRule>
  </conditionalFormatting>
  <conditionalFormatting sqref="C12">
    <cfRule type="containsText" dxfId="442" priority="44" operator="containsText" text="ntitulé">
      <formula>NOT(ISERROR(SEARCH("ntitulé",C12)))</formula>
    </cfRule>
    <cfRule type="containsBlanks" dxfId="441" priority="45">
      <formula>LEN(TRIM(C12))=0</formula>
    </cfRule>
  </conditionalFormatting>
  <conditionalFormatting sqref="C12">
    <cfRule type="containsText" dxfId="440" priority="43" operator="containsText" text="libre">
      <formula>NOT(ISERROR(SEARCH("libre",C12)))</formula>
    </cfRule>
  </conditionalFormatting>
  <conditionalFormatting sqref="C11">
    <cfRule type="containsText" dxfId="439" priority="41" operator="containsText" text="ntitulé">
      <formula>NOT(ISERROR(SEARCH("ntitulé",C11)))</formula>
    </cfRule>
    <cfRule type="containsBlanks" dxfId="438" priority="42">
      <formula>LEN(TRIM(C11))=0</formula>
    </cfRule>
  </conditionalFormatting>
  <conditionalFormatting sqref="C11">
    <cfRule type="containsText" dxfId="437" priority="40" operator="containsText" text="libre">
      <formula>NOT(ISERROR(SEARCH("libre",C11)))</formula>
    </cfRule>
  </conditionalFormatting>
  <conditionalFormatting sqref="C13">
    <cfRule type="containsText" dxfId="436" priority="38" operator="containsText" text="ntitulé">
      <formula>NOT(ISERROR(SEARCH("ntitulé",C13)))</formula>
    </cfRule>
    <cfRule type="containsBlanks" dxfId="435" priority="39">
      <formula>LEN(TRIM(C13))=0</formula>
    </cfRule>
  </conditionalFormatting>
  <conditionalFormatting sqref="C13">
    <cfRule type="containsText" dxfId="434" priority="37" operator="containsText" text="libre">
      <formula>NOT(ISERROR(SEARCH("libre",C13)))</formula>
    </cfRule>
  </conditionalFormatting>
  <conditionalFormatting sqref="C15">
    <cfRule type="containsText" dxfId="433" priority="32" operator="containsText" text="ntitulé">
      <formula>NOT(ISERROR(SEARCH("ntitulé",C15)))</formula>
    </cfRule>
    <cfRule type="containsBlanks" dxfId="432" priority="33">
      <formula>LEN(TRIM(C15))=0</formula>
    </cfRule>
  </conditionalFormatting>
  <conditionalFormatting sqref="C15">
    <cfRule type="containsText" dxfId="431" priority="31" operator="containsText" text="libre">
      <formula>NOT(ISERROR(SEARCH("libre",C15)))</formula>
    </cfRule>
  </conditionalFormatting>
  <conditionalFormatting sqref="L15:L17">
    <cfRule type="containsText" dxfId="430" priority="29" operator="containsText" text="ntitulé">
      <formula>NOT(ISERROR(SEARCH("ntitulé",L15)))</formula>
    </cfRule>
    <cfRule type="containsBlanks" dxfId="429" priority="30">
      <formula>LEN(TRIM(L15))=0</formula>
    </cfRule>
  </conditionalFormatting>
  <conditionalFormatting sqref="L15:L17">
    <cfRule type="containsText" dxfId="428" priority="28" operator="containsText" text="libre">
      <formula>NOT(ISERROR(SEARCH("libre",L15)))</formula>
    </cfRule>
  </conditionalFormatting>
  <conditionalFormatting sqref="L35:L40">
    <cfRule type="containsText" dxfId="427" priority="26" operator="containsText" text="ntitulé">
      <formula>NOT(ISERROR(SEARCH("ntitulé",L35)))</formula>
    </cfRule>
    <cfRule type="containsBlanks" dxfId="426" priority="27">
      <formula>LEN(TRIM(L35))=0</formula>
    </cfRule>
  </conditionalFormatting>
  <conditionalFormatting sqref="L35:L40">
    <cfRule type="containsText" dxfId="425" priority="25" operator="containsText" text="libre">
      <formula>NOT(ISERROR(SEARCH("libre",L35)))</formula>
    </cfRule>
  </conditionalFormatting>
  <conditionalFormatting sqref="A35:B40">
    <cfRule type="containsText" dxfId="424" priority="24" operator="containsText" text="libre">
      <formula>NOT(ISERROR(SEARCH("libre",A35)))</formula>
    </cfRule>
  </conditionalFormatting>
  <conditionalFormatting sqref="O9:S41">
    <cfRule type="cellIs" dxfId="423" priority="23" operator="greaterThan">
      <formula>0.1</formula>
    </cfRule>
  </conditionalFormatting>
  <conditionalFormatting sqref="A29">
    <cfRule type="containsText" dxfId="422" priority="2" operator="containsText" text="ntitulé">
      <formula>NOT(ISERROR(SEARCH("ntitulé",A29)))</formula>
    </cfRule>
    <cfRule type="containsBlanks" dxfId="421" priority="3">
      <formula>LEN(TRIM(A29))=0</formula>
    </cfRule>
  </conditionalFormatting>
  <conditionalFormatting sqref="A29:B29">
    <cfRule type="containsText" dxfId="420" priority="1" operator="containsText" text="libre">
      <formula>NOT(ISERROR(SEARCH("libre",A29)))</formula>
    </cfRule>
  </conditionalFormatting>
  <hyperlinks>
    <hyperlink ref="A1" location="TAB00!A1" display="Retour page de garde" xr:uid="{BCA0676B-C953-4EFD-A0AA-C4B599B4D79D}"/>
  </hyperlinks>
  <pageMargins left="0.7" right="0.7" top="0.75" bottom="0.75" header="0.3" footer="0.3"/>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4191-9915-40D3-A66B-368FAB6E9C6F}">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542" customWidth="1"/>
    <col min="2" max="2" width="27.83203125" style="487" customWidth="1"/>
    <col min="3" max="3" width="17.6640625" style="487" customWidth="1"/>
    <col min="4" max="5" width="18.5" style="487" customWidth="1"/>
    <col min="6" max="7" width="18.1640625" style="487" customWidth="1"/>
    <col min="8" max="9" width="18.5" style="487" customWidth="1"/>
    <col min="10" max="12" width="18.5" style="542" customWidth="1"/>
    <col min="13" max="13" width="18.5" style="487" customWidth="1"/>
    <col min="14" max="14" width="9.1640625" style="487"/>
    <col min="15" max="19" width="6.33203125" style="487" bestFit="1" customWidth="1"/>
    <col min="20" max="16384" width="9.1640625" style="487"/>
  </cols>
  <sheetData>
    <row r="1" spans="1:19" ht="15" x14ac:dyDescent="0.3">
      <c r="A1" s="539" t="s">
        <v>33</v>
      </c>
      <c r="J1" s="487"/>
      <c r="K1" s="487"/>
      <c r="L1" s="487"/>
    </row>
    <row r="2" spans="1:19" x14ac:dyDescent="0.3">
      <c r="A2" s="487"/>
      <c r="J2" s="487"/>
      <c r="K2" s="487"/>
      <c r="L2" s="487"/>
    </row>
    <row r="3" spans="1:19" ht="21" customHeight="1" x14ac:dyDescent="0.3">
      <c r="A3" s="617" t="str">
        <f>TAB00!B70&amp;" : "&amp;TAB00!C70</f>
        <v>TAB4.1.1.7 : Détail de l'activation des coûts (signe négatif)</v>
      </c>
      <c r="B3" s="617"/>
      <c r="C3" s="617"/>
      <c r="D3" s="617"/>
      <c r="E3" s="617"/>
      <c r="F3" s="617"/>
      <c r="G3" s="617"/>
      <c r="H3" s="617"/>
      <c r="I3" s="617"/>
      <c r="J3" s="617"/>
      <c r="K3" s="617"/>
      <c r="L3" s="617"/>
      <c r="M3" s="617"/>
      <c r="N3" s="617"/>
      <c r="O3" s="617"/>
      <c r="P3" s="617"/>
      <c r="Q3" s="617"/>
      <c r="R3" s="617"/>
      <c r="S3" s="617"/>
    </row>
    <row r="4" spans="1:19" ht="16.5" x14ac:dyDescent="0.3">
      <c r="A4" s="540"/>
      <c r="B4" s="541"/>
      <c r="C4" s="541"/>
      <c r="D4" s="541"/>
      <c r="E4" s="541"/>
      <c r="F4" s="541"/>
      <c r="G4" s="541"/>
      <c r="H4" s="541"/>
      <c r="I4" s="541"/>
    </row>
    <row r="5" spans="1:19" s="543" customFormat="1" x14ac:dyDescent="0.3">
      <c r="A5" s="660" t="s">
        <v>1107</v>
      </c>
      <c r="B5" s="660"/>
      <c r="C5" s="660"/>
      <c r="D5" s="660"/>
      <c r="E5" s="660"/>
      <c r="F5" s="660"/>
      <c r="G5" s="660"/>
      <c r="H5" s="660"/>
      <c r="I5" s="660"/>
      <c r="J5" s="660"/>
      <c r="K5" s="660"/>
      <c r="L5" s="660"/>
      <c r="M5" s="660"/>
      <c r="N5" s="660"/>
      <c r="O5" s="660"/>
      <c r="P5" s="660"/>
      <c r="Q5" s="660"/>
      <c r="R5" s="660"/>
      <c r="S5" s="660"/>
    </row>
    <row r="6" spans="1:19" s="543" customFormat="1" x14ac:dyDescent="0.3">
      <c r="A6" s="544"/>
      <c r="B6" s="545"/>
      <c r="C6" s="545"/>
      <c r="D6" s="545"/>
      <c r="E6" s="545"/>
      <c r="F6" s="545"/>
      <c r="G6" s="545"/>
      <c r="H6" s="545"/>
      <c r="I6" s="545"/>
      <c r="J6" s="546"/>
      <c r="K6" s="546"/>
      <c r="L6" s="546"/>
    </row>
    <row r="7" spans="1:19" s="543" customFormat="1" ht="13.5" customHeight="1" x14ac:dyDescent="0.3">
      <c r="A7" s="546"/>
      <c r="O7" s="624" t="s">
        <v>694</v>
      </c>
      <c r="P7" s="625"/>
      <c r="Q7" s="625"/>
      <c r="R7" s="625"/>
      <c r="S7" s="625"/>
    </row>
    <row r="8" spans="1:19" s="543" customFormat="1" ht="27" x14ac:dyDescent="0.3">
      <c r="A8" s="546"/>
      <c r="C8" s="100" t="s">
        <v>967</v>
      </c>
      <c r="D8" s="100" t="s">
        <v>968</v>
      </c>
      <c r="E8" s="19" t="s">
        <v>7</v>
      </c>
      <c r="F8" s="100" t="s">
        <v>969</v>
      </c>
      <c r="G8" s="19" t="s">
        <v>7</v>
      </c>
      <c r="H8" s="100" t="s">
        <v>970</v>
      </c>
      <c r="I8" s="19" t="s">
        <v>7</v>
      </c>
      <c r="J8" s="100" t="s">
        <v>971</v>
      </c>
      <c r="K8" s="19" t="s">
        <v>7</v>
      </c>
      <c r="L8" s="100" t="s">
        <v>972</v>
      </c>
      <c r="M8" s="19" t="s">
        <v>7</v>
      </c>
      <c r="O8" s="536" t="s">
        <v>825</v>
      </c>
      <c r="P8" s="536" t="s">
        <v>826</v>
      </c>
      <c r="Q8" s="536" t="s">
        <v>827</v>
      </c>
      <c r="R8" s="536" t="s">
        <v>828</v>
      </c>
      <c r="S8" s="536" t="s">
        <v>829</v>
      </c>
    </row>
    <row r="9" spans="1:19" s="543" customFormat="1" ht="13.5" customHeight="1" x14ac:dyDescent="0.3">
      <c r="A9" s="13" t="s">
        <v>72</v>
      </c>
      <c r="B9" s="13"/>
      <c r="C9" s="548"/>
      <c r="D9" s="548"/>
      <c r="E9" s="144">
        <f>+C9-D9</f>
        <v>0</v>
      </c>
      <c r="F9" s="548"/>
      <c r="G9" s="144">
        <f>D9-F9</f>
        <v>0</v>
      </c>
      <c r="H9" s="548"/>
      <c r="I9" s="144">
        <f>F9-H9</f>
        <v>0</v>
      </c>
      <c r="J9" s="548"/>
      <c r="K9" s="144">
        <f>H9-J9</f>
        <v>0</v>
      </c>
      <c r="L9" s="548"/>
      <c r="M9" s="144">
        <f>J9-L9</f>
        <v>0</v>
      </c>
      <c r="O9" s="218">
        <f>IFERROR(IF(AND(ROUND(SUM(C9:C9),0)=0,ROUND(SUM(D9:D9),0)&gt;ROUND(SUM(C9:C9),0)),"INF",(ROUND(SUM(D9:D9),0)-ROUND(SUM(C9:C9),0))/ROUND(SUM(C9:C9),0)),0)</f>
        <v>0</v>
      </c>
      <c r="P9" s="218">
        <f>IFERROR(IF(AND(ROUND(SUM(D9:D9),0)=0,ROUND(SUM(F9:F9),0)&gt;ROUND(SUM(D9:D9),0)),"INF",(ROUND(SUM(F9:F9),0)-ROUND(SUM(D9:D9),0))/ROUND(SUM(D9:D9),0)),0)</f>
        <v>0</v>
      </c>
      <c r="Q9" s="218">
        <f>IFERROR(IF(AND(ROUND(SUM(F9:F9),0)=0,ROUND(SUM(H9:H9),0)&gt;ROUND(SUM(F9:F9),0)),"INF",(ROUND(SUM(H9:H9),0)-ROUND(SUM(F9:F9),0))/ROUND(SUM(F9:F9),0)),0)</f>
        <v>0</v>
      </c>
      <c r="R9" s="218">
        <f>IFERROR(IF(AND(ROUND(SUM(H9:H9),0)=0,ROUND(SUM(J9:J9),0)&gt;ROUND(SUM(H9:H9),0)),"INF",(ROUND(SUM(J9:J9),0)-ROUND(SUM(H9:H9),0))/ROUND(SUM(H9:H9),0)),0)</f>
        <v>0</v>
      </c>
      <c r="S9" s="218">
        <f>IFERROR(IF(AND(ROUND(SUM(J9:J9),0)=0,ROUND(SUM(L9:L9),0)&gt;ROUND(SUM(J9:J9),0)),"INF",(ROUND(SUM(L9:L9),0)-ROUND(SUM(J9:J9),0))/ROUND(SUM(J9:J9),0)),0)</f>
        <v>0</v>
      </c>
    </row>
    <row r="10" spans="1:19" s="543" customFormat="1" ht="13.5" customHeight="1" x14ac:dyDescent="0.3">
      <c r="A10" s="13" t="s">
        <v>73</v>
      </c>
      <c r="B10" s="13"/>
      <c r="C10" s="548"/>
      <c r="D10" s="548"/>
      <c r="E10" s="144">
        <f t="shared" ref="E10:E27" si="0">+C10-D10</f>
        <v>0</v>
      </c>
      <c r="F10" s="549"/>
      <c r="G10" s="144">
        <f t="shared" ref="G10:G27" si="1">D10-F10</f>
        <v>0</v>
      </c>
      <c r="H10" s="549"/>
      <c r="I10" s="144">
        <f t="shared" ref="I10:I27" si="2">F10-H10</f>
        <v>0</v>
      </c>
      <c r="J10" s="549"/>
      <c r="K10" s="144">
        <f t="shared" ref="K10:K27" si="3">H10-J10</f>
        <v>0</v>
      </c>
      <c r="L10" s="549"/>
      <c r="M10" s="144">
        <f t="shared" ref="M10:M27" si="4">J10-L10</f>
        <v>0</v>
      </c>
      <c r="O10" s="218">
        <f t="shared" ref="O10:O26" si="5">IFERROR(IF(AND(ROUND(SUM(C10:C10),0)=0,ROUND(SUM(D10:D10),0)&gt;ROUND(SUM(C10:C10),0)),"INF",(ROUND(SUM(D10:D10),0)-ROUND(SUM(C10:C10),0))/ROUND(SUM(C10:C10),0)),0)</f>
        <v>0</v>
      </c>
      <c r="P10" s="218">
        <f t="shared" ref="P10:P27" si="6">IFERROR(IF(AND(ROUND(SUM(D10:D10),0)=0,ROUND(SUM(F10:F10),0)&gt;ROUND(SUM(D10:D10),0)),"INF",(ROUND(SUM(F10:F10),0)-ROUND(SUM(D10:D10),0))/ROUND(SUM(D10:D10),0)),0)</f>
        <v>0</v>
      </c>
      <c r="Q10" s="218">
        <f t="shared" ref="Q10:Q27" si="7">IFERROR(IF(AND(ROUND(SUM(F10:F10),0)=0,ROUND(SUM(H10:H10),0)&gt;ROUND(SUM(F10:F10),0)),"INF",(ROUND(SUM(H10:H10),0)-ROUND(SUM(F10:F10),0))/ROUND(SUM(F10:F10),0)),0)</f>
        <v>0</v>
      </c>
      <c r="R10" s="218">
        <f t="shared" ref="R10:R27" si="8">IFERROR(IF(AND(ROUND(SUM(H10:H10),0)=0,ROUND(SUM(J10:J10),0)&gt;ROUND(SUM(H10:H10),0)),"INF",(ROUND(SUM(J10:J10),0)-ROUND(SUM(H10:H10),0))/ROUND(SUM(H10:H10),0)),0)</f>
        <v>0</v>
      </c>
      <c r="S10" s="218">
        <f t="shared" ref="S10:S27" si="9">IFERROR(IF(AND(ROUND(SUM(J10:J10),0)=0,ROUND(SUM(L10:L10),0)&gt;ROUND(SUM(J10:J10),0)),"INF",(ROUND(SUM(L10:L10),0)-ROUND(SUM(J10:J10),0))/ROUND(SUM(J10:J10),0)),0)</f>
        <v>0</v>
      </c>
    </row>
    <row r="11" spans="1:19" s="543" customFormat="1" ht="13.5" customHeight="1" x14ac:dyDescent="0.3">
      <c r="A11" s="13" t="s">
        <v>74</v>
      </c>
      <c r="B11" s="13"/>
      <c r="C11" s="548"/>
      <c r="D11" s="548"/>
      <c r="E11" s="144">
        <f t="shared" si="0"/>
        <v>0</v>
      </c>
      <c r="F11" s="549"/>
      <c r="G11" s="144">
        <f t="shared" si="1"/>
        <v>0</v>
      </c>
      <c r="H11" s="549"/>
      <c r="I11" s="144">
        <f t="shared" si="2"/>
        <v>0</v>
      </c>
      <c r="J11" s="549"/>
      <c r="K11" s="144">
        <f t="shared" si="3"/>
        <v>0</v>
      </c>
      <c r="L11" s="549"/>
      <c r="M11" s="144">
        <f t="shared" si="4"/>
        <v>0</v>
      </c>
      <c r="O11" s="218">
        <f t="shared" si="5"/>
        <v>0</v>
      </c>
      <c r="P11" s="218">
        <f t="shared" si="6"/>
        <v>0</v>
      </c>
      <c r="Q11" s="218">
        <f t="shared" si="7"/>
        <v>0</v>
      </c>
      <c r="R11" s="218">
        <f t="shared" si="8"/>
        <v>0</v>
      </c>
      <c r="S11" s="218">
        <f t="shared" si="9"/>
        <v>0</v>
      </c>
    </row>
    <row r="12" spans="1:19" s="543" customFormat="1" ht="13.5" customHeight="1" x14ac:dyDescent="0.3">
      <c r="A12" s="13" t="s">
        <v>75</v>
      </c>
      <c r="B12" s="13"/>
      <c r="C12" s="548"/>
      <c r="D12" s="548"/>
      <c r="E12" s="144">
        <f t="shared" si="0"/>
        <v>0</v>
      </c>
      <c r="F12" s="549"/>
      <c r="G12" s="144">
        <f t="shared" si="1"/>
        <v>0</v>
      </c>
      <c r="H12" s="549"/>
      <c r="I12" s="144">
        <f t="shared" si="2"/>
        <v>0</v>
      </c>
      <c r="J12" s="549"/>
      <c r="K12" s="144">
        <f t="shared" si="3"/>
        <v>0</v>
      </c>
      <c r="L12" s="549"/>
      <c r="M12" s="144">
        <f t="shared" si="4"/>
        <v>0</v>
      </c>
      <c r="O12" s="218">
        <f t="shared" si="5"/>
        <v>0</v>
      </c>
      <c r="P12" s="218">
        <f t="shared" si="6"/>
        <v>0</v>
      </c>
      <c r="Q12" s="218">
        <f t="shared" si="7"/>
        <v>0</v>
      </c>
      <c r="R12" s="218">
        <f t="shared" si="8"/>
        <v>0</v>
      </c>
      <c r="S12" s="218">
        <f t="shared" si="9"/>
        <v>0</v>
      </c>
    </row>
    <row r="13" spans="1:19" s="543" customFormat="1" ht="13.5" customHeight="1" x14ac:dyDescent="0.3">
      <c r="A13" s="13" t="s">
        <v>76</v>
      </c>
      <c r="B13" s="13"/>
      <c r="C13" s="548"/>
      <c r="D13" s="548"/>
      <c r="E13" s="144">
        <f t="shared" si="0"/>
        <v>0</v>
      </c>
      <c r="F13" s="549"/>
      <c r="G13" s="144">
        <f t="shared" si="1"/>
        <v>0</v>
      </c>
      <c r="H13" s="549"/>
      <c r="I13" s="144">
        <f t="shared" si="2"/>
        <v>0</v>
      </c>
      <c r="J13" s="549"/>
      <c r="K13" s="144">
        <f t="shared" si="3"/>
        <v>0</v>
      </c>
      <c r="L13" s="549"/>
      <c r="M13" s="144">
        <f t="shared" si="4"/>
        <v>0</v>
      </c>
      <c r="O13" s="218">
        <f t="shared" si="5"/>
        <v>0</v>
      </c>
      <c r="P13" s="218">
        <f t="shared" si="6"/>
        <v>0</v>
      </c>
      <c r="Q13" s="218">
        <f t="shared" si="7"/>
        <v>0</v>
      </c>
      <c r="R13" s="218">
        <f t="shared" si="8"/>
        <v>0</v>
      </c>
      <c r="S13" s="218">
        <f t="shared" si="9"/>
        <v>0</v>
      </c>
    </row>
    <row r="14" spans="1:19" s="543" customFormat="1" ht="13.5" customHeight="1" x14ac:dyDescent="0.3">
      <c r="A14" s="13" t="s">
        <v>77</v>
      </c>
      <c r="B14" s="13"/>
      <c r="C14" s="548"/>
      <c r="D14" s="548"/>
      <c r="E14" s="144">
        <f t="shared" si="0"/>
        <v>0</v>
      </c>
      <c r="F14" s="549"/>
      <c r="G14" s="144">
        <f t="shared" si="1"/>
        <v>0</v>
      </c>
      <c r="H14" s="549"/>
      <c r="I14" s="144">
        <f t="shared" si="2"/>
        <v>0</v>
      </c>
      <c r="J14" s="549"/>
      <c r="K14" s="144">
        <f t="shared" si="3"/>
        <v>0</v>
      </c>
      <c r="L14" s="549"/>
      <c r="M14" s="144">
        <f t="shared" si="4"/>
        <v>0</v>
      </c>
      <c r="O14" s="218">
        <f t="shared" si="5"/>
        <v>0</v>
      </c>
      <c r="P14" s="218">
        <f t="shared" si="6"/>
        <v>0</v>
      </c>
      <c r="Q14" s="218">
        <f t="shared" si="7"/>
        <v>0</v>
      </c>
      <c r="R14" s="218">
        <f t="shared" si="8"/>
        <v>0</v>
      </c>
      <c r="S14" s="218">
        <f t="shared" si="9"/>
        <v>0</v>
      </c>
    </row>
    <row r="15" spans="1:19" s="543" customFormat="1" ht="13.5" customHeight="1" x14ac:dyDescent="0.3">
      <c r="A15" s="13" t="s">
        <v>78</v>
      </c>
      <c r="B15" s="13"/>
      <c r="C15" s="548"/>
      <c r="D15" s="548"/>
      <c r="E15" s="144">
        <f t="shared" si="0"/>
        <v>0</v>
      </c>
      <c r="F15" s="549"/>
      <c r="G15" s="144">
        <f t="shared" si="1"/>
        <v>0</v>
      </c>
      <c r="H15" s="549"/>
      <c r="I15" s="144">
        <f t="shared" si="2"/>
        <v>0</v>
      </c>
      <c r="J15" s="549"/>
      <c r="K15" s="144">
        <f t="shared" si="3"/>
        <v>0</v>
      </c>
      <c r="L15" s="549"/>
      <c r="M15" s="144">
        <f t="shared" si="4"/>
        <v>0</v>
      </c>
      <c r="O15" s="218">
        <f t="shared" si="5"/>
        <v>0</v>
      </c>
      <c r="P15" s="218">
        <f t="shared" si="6"/>
        <v>0</v>
      </c>
      <c r="Q15" s="218">
        <f t="shared" si="7"/>
        <v>0</v>
      </c>
      <c r="R15" s="218">
        <f t="shared" si="8"/>
        <v>0</v>
      </c>
      <c r="S15" s="218">
        <f t="shared" si="9"/>
        <v>0</v>
      </c>
    </row>
    <row r="16" spans="1:19" s="543" customFormat="1" ht="13.5" customHeight="1" x14ac:dyDescent="0.3">
      <c r="A16" s="13" t="s">
        <v>79</v>
      </c>
      <c r="B16" s="13"/>
      <c r="C16" s="548"/>
      <c r="D16" s="548"/>
      <c r="E16" s="144">
        <f t="shared" si="0"/>
        <v>0</v>
      </c>
      <c r="F16" s="549"/>
      <c r="G16" s="144">
        <f t="shared" si="1"/>
        <v>0</v>
      </c>
      <c r="H16" s="549"/>
      <c r="I16" s="144">
        <f t="shared" si="2"/>
        <v>0</v>
      </c>
      <c r="J16" s="549"/>
      <c r="K16" s="144">
        <f t="shared" si="3"/>
        <v>0</v>
      </c>
      <c r="L16" s="549"/>
      <c r="M16" s="144">
        <f t="shared" si="4"/>
        <v>0</v>
      </c>
      <c r="O16" s="218">
        <f t="shared" si="5"/>
        <v>0</v>
      </c>
      <c r="P16" s="218">
        <f t="shared" si="6"/>
        <v>0</v>
      </c>
      <c r="Q16" s="218">
        <f t="shared" si="7"/>
        <v>0</v>
      </c>
      <c r="R16" s="218">
        <f t="shared" si="8"/>
        <v>0</v>
      </c>
      <c r="S16" s="218">
        <f t="shared" si="9"/>
        <v>0</v>
      </c>
    </row>
    <row r="17" spans="1:19" s="543" customFormat="1" ht="13.5" customHeight="1" x14ac:dyDescent="0.3">
      <c r="A17" s="13" t="s">
        <v>80</v>
      </c>
      <c r="B17" s="13"/>
      <c r="C17" s="548"/>
      <c r="D17" s="548"/>
      <c r="E17" s="144">
        <f t="shared" si="0"/>
        <v>0</v>
      </c>
      <c r="F17" s="549"/>
      <c r="G17" s="144">
        <f t="shared" si="1"/>
        <v>0</v>
      </c>
      <c r="H17" s="549"/>
      <c r="I17" s="144">
        <f t="shared" si="2"/>
        <v>0</v>
      </c>
      <c r="J17" s="549"/>
      <c r="K17" s="144">
        <f t="shared" si="3"/>
        <v>0</v>
      </c>
      <c r="L17" s="549"/>
      <c r="M17" s="144">
        <f t="shared" si="4"/>
        <v>0</v>
      </c>
      <c r="O17" s="218">
        <f t="shared" si="5"/>
        <v>0</v>
      </c>
      <c r="P17" s="218">
        <f t="shared" si="6"/>
        <v>0</v>
      </c>
      <c r="Q17" s="218">
        <f t="shared" si="7"/>
        <v>0</v>
      </c>
      <c r="R17" s="218">
        <f t="shared" si="8"/>
        <v>0</v>
      </c>
      <c r="S17" s="218">
        <f t="shared" si="9"/>
        <v>0</v>
      </c>
    </row>
    <row r="18" spans="1:19" s="543" customFormat="1" ht="13.5" customHeight="1" x14ac:dyDescent="0.3">
      <c r="A18" s="13" t="s">
        <v>81</v>
      </c>
      <c r="B18" s="13"/>
      <c r="C18" s="548"/>
      <c r="D18" s="548"/>
      <c r="E18" s="144">
        <f t="shared" si="0"/>
        <v>0</v>
      </c>
      <c r="F18" s="549"/>
      <c r="G18" s="144">
        <f t="shared" si="1"/>
        <v>0</v>
      </c>
      <c r="H18" s="549"/>
      <c r="I18" s="144">
        <f t="shared" si="2"/>
        <v>0</v>
      </c>
      <c r="J18" s="549"/>
      <c r="K18" s="144">
        <f t="shared" si="3"/>
        <v>0</v>
      </c>
      <c r="L18" s="549"/>
      <c r="M18" s="144">
        <f t="shared" si="4"/>
        <v>0</v>
      </c>
      <c r="O18" s="218">
        <f t="shared" si="5"/>
        <v>0</v>
      </c>
      <c r="P18" s="218">
        <f t="shared" si="6"/>
        <v>0</v>
      </c>
      <c r="Q18" s="218">
        <f t="shared" si="7"/>
        <v>0</v>
      </c>
      <c r="R18" s="218">
        <f t="shared" si="8"/>
        <v>0</v>
      </c>
      <c r="S18" s="218">
        <f t="shared" si="9"/>
        <v>0</v>
      </c>
    </row>
    <row r="19" spans="1:19" s="543" customFormat="1" ht="13.5" customHeight="1" x14ac:dyDescent="0.3">
      <c r="A19" s="13" t="s">
        <v>82</v>
      </c>
      <c r="B19" s="13"/>
      <c r="C19" s="548"/>
      <c r="D19" s="548"/>
      <c r="E19" s="144">
        <f t="shared" si="0"/>
        <v>0</v>
      </c>
      <c r="F19" s="549"/>
      <c r="G19" s="144">
        <f t="shared" si="1"/>
        <v>0</v>
      </c>
      <c r="H19" s="549"/>
      <c r="I19" s="144">
        <f t="shared" si="2"/>
        <v>0</v>
      </c>
      <c r="J19" s="549"/>
      <c r="K19" s="144">
        <f t="shared" si="3"/>
        <v>0</v>
      </c>
      <c r="L19" s="549"/>
      <c r="M19" s="144">
        <f t="shared" si="4"/>
        <v>0</v>
      </c>
      <c r="O19" s="218">
        <f t="shared" si="5"/>
        <v>0</v>
      </c>
      <c r="P19" s="218">
        <f t="shared" si="6"/>
        <v>0</v>
      </c>
      <c r="Q19" s="218">
        <f t="shared" si="7"/>
        <v>0</v>
      </c>
      <c r="R19" s="218">
        <f t="shared" si="8"/>
        <v>0</v>
      </c>
      <c r="S19" s="218">
        <f t="shared" si="9"/>
        <v>0</v>
      </c>
    </row>
    <row r="20" spans="1:19" s="543" customFormat="1" ht="13.5" customHeight="1" x14ac:dyDescent="0.3">
      <c r="A20" s="13" t="s">
        <v>83</v>
      </c>
      <c r="B20" s="13"/>
      <c r="C20" s="548"/>
      <c r="D20" s="548"/>
      <c r="E20" s="144">
        <f t="shared" si="0"/>
        <v>0</v>
      </c>
      <c r="F20" s="564"/>
      <c r="G20" s="144">
        <f t="shared" si="1"/>
        <v>0</v>
      </c>
      <c r="H20" s="564"/>
      <c r="I20" s="144">
        <f t="shared" si="2"/>
        <v>0</v>
      </c>
      <c r="J20" s="564"/>
      <c r="K20" s="144">
        <f t="shared" si="3"/>
        <v>0</v>
      </c>
      <c r="L20" s="564"/>
      <c r="M20" s="144">
        <f t="shared" si="4"/>
        <v>0</v>
      </c>
      <c r="O20" s="218">
        <f t="shared" si="5"/>
        <v>0</v>
      </c>
      <c r="P20" s="218">
        <f t="shared" si="6"/>
        <v>0</v>
      </c>
      <c r="Q20" s="218">
        <f t="shared" si="7"/>
        <v>0</v>
      </c>
      <c r="R20" s="218">
        <f t="shared" si="8"/>
        <v>0</v>
      </c>
      <c r="S20" s="218">
        <f t="shared" si="9"/>
        <v>0</v>
      </c>
    </row>
    <row r="21" spans="1:19" s="543" customFormat="1" ht="13.5" customHeight="1" x14ac:dyDescent="0.3">
      <c r="A21" s="13" t="s">
        <v>84</v>
      </c>
      <c r="B21" s="13"/>
      <c r="C21" s="548"/>
      <c r="D21" s="548"/>
      <c r="E21" s="144">
        <f t="shared" si="0"/>
        <v>0</v>
      </c>
      <c r="F21" s="549"/>
      <c r="G21" s="144">
        <f t="shared" si="1"/>
        <v>0</v>
      </c>
      <c r="H21" s="549"/>
      <c r="I21" s="144">
        <f t="shared" si="2"/>
        <v>0</v>
      </c>
      <c r="J21" s="549"/>
      <c r="K21" s="144">
        <f t="shared" si="3"/>
        <v>0</v>
      </c>
      <c r="L21" s="549"/>
      <c r="M21" s="144">
        <f t="shared" si="4"/>
        <v>0</v>
      </c>
      <c r="O21" s="218">
        <f t="shared" si="5"/>
        <v>0</v>
      </c>
      <c r="P21" s="218">
        <f t="shared" si="6"/>
        <v>0</v>
      </c>
      <c r="Q21" s="218">
        <f t="shared" si="7"/>
        <v>0</v>
      </c>
      <c r="R21" s="218">
        <f t="shared" si="8"/>
        <v>0</v>
      </c>
      <c r="S21" s="218">
        <f t="shared" si="9"/>
        <v>0</v>
      </c>
    </row>
    <row r="22" spans="1:19" s="543" customFormat="1" ht="13.5" customHeight="1" x14ac:dyDescent="0.3">
      <c r="A22" s="13" t="s">
        <v>85</v>
      </c>
      <c r="B22" s="13"/>
      <c r="C22" s="548"/>
      <c r="D22" s="548"/>
      <c r="E22" s="144">
        <f t="shared" si="0"/>
        <v>0</v>
      </c>
      <c r="F22" s="549"/>
      <c r="G22" s="144">
        <f t="shared" si="1"/>
        <v>0</v>
      </c>
      <c r="H22" s="549"/>
      <c r="I22" s="144">
        <f t="shared" si="2"/>
        <v>0</v>
      </c>
      <c r="J22" s="549"/>
      <c r="K22" s="144">
        <f t="shared" si="3"/>
        <v>0</v>
      </c>
      <c r="L22" s="549"/>
      <c r="M22" s="144">
        <f t="shared" si="4"/>
        <v>0</v>
      </c>
      <c r="O22" s="218">
        <f t="shared" si="5"/>
        <v>0</v>
      </c>
      <c r="P22" s="218">
        <f t="shared" si="6"/>
        <v>0</v>
      </c>
      <c r="Q22" s="218">
        <f t="shared" si="7"/>
        <v>0</v>
      </c>
      <c r="R22" s="218">
        <f t="shared" si="8"/>
        <v>0</v>
      </c>
      <c r="S22" s="218">
        <f t="shared" si="9"/>
        <v>0</v>
      </c>
    </row>
    <row r="23" spans="1:19" s="543" customFormat="1" ht="13.5" customHeight="1" x14ac:dyDescent="0.3">
      <c r="A23" s="13" t="s">
        <v>86</v>
      </c>
      <c r="B23" s="13"/>
      <c r="C23" s="548"/>
      <c r="D23" s="548"/>
      <c r="E23" s="144">
        <f t="shared" si="0"/>
        <v>0</v>
      </c>
      <c r="F23" s="549"/>
      <c r="G23" s="144">
        <f t="shared" si="1"/>
        <v>0</v>
      </c>
      <c r="H23" s="549"/>
      <c r="I23" s="144">
        <f t="shared" si="2"/>
        <v>0</v>
      </c>
      <c r="J23" s="549"/>
      <c r="K23" s="144">
        <f t="shared" si="3"/>
        <v>0</v>
      </c>
      <c r="L23" s="549"/>
      <c r="M23" s="144">
        <f t="shared" si="4"/>
        <v>0</v>
      </c>
      <c r="O23" s="218">
        <f t="shared" si="5"/>
        <v>0</v>
      </c>
      <c r="P23" s="218">
        <f t="shared" si="6"/>
        <v>0</v>
      </c>
      <c r="Q23" s="218">
        <f t="shared" si="7"/>
        <v>0</v>
      </c>
      <c r="R23" s="218">
        <f t="shared" si="8"/>
        <v>0</v>
      </c>
      <c r="S23" s="218">
        <f t="shared" si="9"/>
        <v>0</v>
      </c>
    </row>
    <row r="24" spans="1:19" s="543" customFormat="1" ht="13.5" customHeight="1" x14ac:dyDescent="0.3">
      <c r="A24" s="13" t="s">
        <v>87</v>
      </c>
      <c r="B24" s="13"/>
      <c r="C24" s="548"/>
      <c r="D24" s="548"/>
      <c r="E24" s="144">
        <f t="shared" si="0"/>
        <v>0</v>
      </c>
      <c r="F24" s="549"/>
      <c r="G24" s="144">
        <f t="shared" si="1"/>
        <v>0</v>
      </c>
      <c r="H24" s="549"/>
      <c r="I24" s="144">
        <f t="shared" si="2"/>
        <v>0</v>
      </c>
      <c r="J24" s="549"/>
      <c r="K24" s="144">
        <f t="shared" si="3"/>
        <v>0</v>
      </c>
      <c r="L24" s="549"/>
      <c r="M24" s="144">
        <f t="shared" si="4"/>
        <v>0</v>
      </c>
      <c r="O24" s="218">
        <f t="shared" si="5"/>
        <v>0</v>
      </c>
      <c r="P24" s="218">
        <f t="shared" si="6"/>
        <v>0</v>
      </c>
      <c r="Q24" s="218">
        <f t="shared" si="7"/>
        <v>0</v>
      </c>
      <c r="R24" s="218">
        <f t="shared" si="8"/>
        <v>0</v>
      </c>
      <c r="S24" s="218">
        <f t="shared" si="9"/>
        <v>0</v>
      </c>
    </row>
    <row r="25" spans="1:19" s="543" customFormat="1" ht="13.5" customHeight="1" x14ac:dyDescent="0.3">
      <c r="A25" s="682" t="s">
        <v>29</v>
      </c>
      <c r="B25" s="683"/>
      <c r="C25" s="548"/>
      <c r="D25" s="548"/>
      <c r="E25" s="144">
        <f t="shared" si="0"/>
        <v>0</v>
      </c>
      <c r="F25" s="549"/>
      <c r="G25" s="144">
        <f t="shared" si="1"/>
        <v>0</v>
      </c>
      <c r="H25" s="549"/>
      <c r="I25" s="144">
        <f t="shared" si="2"/>
        <v>0</v>
      </c>
      <c r="J25" s="549"/>
      <c r="K25" s="144">
        <f t="shared" si="3"/>
        <v>0</v>
      </c>
      <c r="L25" s="549"/>
      <c r="M25" s="144">
        <f t="shared" si="4"/>
        <v>0</v>
      </c>
      <c r="O25" s="218">
        <f t="shared" si="5"/>
        <v>0</v>
      </c>
      <c r="P25" s="218">
        <f t="shared" si="6"/>
        <v>0</v>
      </c>
      <c r="Q25" s="218">
        <f t="shared" si="7"/>
        <v>0</v>
      </c>
      <c r="R25" s="218">
        <f t="shared" si="8"/>
        <v>0</v>
      </c>
      <c r="S25" s="218">
        <f t="shared" si="9"/>
        <v>0</v>
      </c>
    </row>
    <row r="26" spans="1:19" s="543" customFormat="1" ht="13.5" customHeight="1" x14ac:dyDescent="0.3">
      <c r="A26" s="682" t="s">
        <v>96</v>
      </c>
      <c r="B26" s="683" t="s">
        <v>96</v>
      </c>
      <c r="C26" s="548"/>
      <c r="D26" s="548"/>
      <c r="E26" s="144">
        <f t="shared" si="0"/>
        <v>0</v>
      </c>
      <c r="F26" s="549"/>
      <c r="G26" s="144">
        <f t="shared" si="1"/>
        <v>0</v>
      </c>
      <c r="H26" s="549"/>
      <c r="I26" s="144">
        <f t="shared" si="2"/>
        <v>0</v>
      </c>
      <c r="J26" s="549"/>
      <c r="K26" s="144">
        <f t="shared" si="3"/>
        <v>0</v>
      </c>
      <c r="L26" s="549"/>
      <c r="M26" s="144">
        <f t="shared" si="4"/>
        <v>0</v>
      </c>
      <c r="O26" s="218">
        <f t="shared" si="5"/>
        <v>0</v>
      </c>
      <c r="P26" s="218">
        <f t="shared" si="6"/>
        <v>0</v>
      </c>
      <c r="Q26" s="218">
        <f t="shared" si="7"/>
        <v>0</v>
      </c>
      <c r="R26" s="218">
        <f t="shared" si="8"/>
        <v>0</v>
      </c>
      <c r="S26" s="218">
        <f t="shared" si="9"/>
        <v>0</v>
      </c>
    </row>
    <row r="27" spans="1:19" s="543" customFormat="1" ht="13.5" customHeight="1" x14ac:dyDescent="0.3">
      <c r="A27" s="682" t="s">
        <v>97</v>
      </c>
      <c r="B27" s="683" t="s">
        <v>97</v>
      </c>
      <c r="C27" s="548"/>
      <c r="D27" s="548"/>
      <c r="E27" s="144">
        <f t="shared" si="0"/>
        <v>0</v>
      </c>
      <c r="F27" s="564"/>
      <c r="G27" s="144">
        <f t="shared" si="1"/>
        <v>0</v>
      </c>
      <c r="H27" s="564"/>
      <c r="I27" s="144">
        <f t="shared" si="2"/>
        <v>0</v>
      </c>
      <c r="J27" s="564"/>
      <c r="K27" s="144">
        <f t="shared" si="3"/>
        <v>0</v>
      </c>
      <c r="L27" s="564"/>
      <c r="M27" s="144">
        <f t="shared" si="4"/>
        <v>0</v>
      </c>
      <c r="O27" s="218">
        <f>IFERROR(IF(AND(ROUND(SUM(C27:C27),0)=0,ROUND(SUM(D27:D27),0)&gt;ROUND(SUM(C27:C27),0)),"INF",(ROUND(SUM(D27:D27),0)-ROUND(SUM(C27:C27),0))/ROUND(SUM(C27:C27),0)),0)</f>
        <v>0</v>
      </c>
      <c r="P27" s="218">
        <f t="shared" si="6"/>
        <v>0</v>
      </c>
      <c r="Q27" s="218">
        <f t="shared" si="7"/>
        <v>0</v>
      </c>
      <c r="R27" s="218">
        <f t="shared" si="8"/>
        <v>0</v>
      </c>
      <c r="S27" s="218">
        <f t="shared" si="9"/>
        <v>0</v>
      </c>
    </row>
    <row r="28" spans="1:19" x14ac:dyDescent="0.3">
      <c r="A28" s="656" t="s">
        <v>14</v>
      </c>
      <c r="B28" s="657"/>
      <c r="C28" s="555">
        <f>+C20+C27</f>
        <v>0</v>
      </c>
      <c r="D28" s="555">
        <f t="shared" ref="D28:M28" si="10">+D20+D27</f>
        <v>0</v>
      </c>
      <c r="E28" s="555">
        <f t="shared" si="10"/>
        <v>0</v>
      </c>
      <c r="F28" s="555">
        <f t="shared" si="10"/>
        <v>0</v>
      </c>
      <c r="G28" s="555">
        <f t="shared" si="10"/>
        <v>0</v>
      </c>
      <c r="H28" s="555">
        <f t="shared" si="10"/>
        <v>0</v>
      </c>
      <c r="I28" s="555">
        <f t="shared" si="10"/>
        <v>0</v>
      </c>
      <c r="J28" s="555">
        <f t="shared" si="10"/>
        <v>0</v>
      </c>
      <c r="K28" s="555">
        <f t="shared" si="10"/>
        <v>0</v>
      </c>
      <c r="L28" s="555">
        <f t="shared" si="10"/>
        <v>0</v>
      </c>
      <c r="M28" s="555">
        <f t="shared" si="10"/>
        <v>0</v>
      </c>
    </row>
    <row r="31" spans="1:19" x14ac:dyDescent="0.3">
      <c r="A31" s="656" t="s">
        <v>994</v>
      </c>
      <c r="B31" s="657"/>
      <c r="C31" s="555">
        <f>+'TAB4.1.1'!B32</f>
        <v>0</v>
      </c>
      <c r="D31" s="555">
        <f>+'TAB4.1.1'!C32</f>
        <v>0</v>
      </c>
      <c r="E31" s="562"/>
      <c r="F31" s="555">
        <f>+'TAB4.1.1'!E32</f>
        <v>0</v>
      </c>
      <c r="G31" s="562"/>
      <c r="H31" s="555">
        <f>+'TAB4.1.1'!G32</f>
        <v>0</v>
      </c>
      <c r="I31" s="562"/>
      <c r="J31" s="555">
        <f>+'TAB4.1.1'!I32</f>
        <v>0</v>
      </c>
      <c r="K31" s="562"/>
      <c r="L31" s="555">
        <f>+'TAB4.1.1'!K32</f>
        <v>0</v>
      </c>
    </row>
    <row r="32" spans="1:19" x14ac:dyDescent="0.3">
      <c r="B32" s="563" t="s">
        <v>850</v>
      </c>
      <c r="C32" s="559">
        <f>+C31-C28</f>
        <v>0</v>
      </c>
      <c r="D32" s="559">
        <f>+D31-D28</f>
        <v>0</v>
      </c>
      <c r="F32" s="559">
        <f>+F31-F28</f>
        <v>0</v>
      </c>
      <c r="H32" s="559">
        <f>+H31-H28</f>
        <v>0</v>
      </c>
      <c r="J32" s="559">
        <f>+J31-J28</f>
        <v>0</v>
      </c>
      <c r="L32" s="559">
        <f>+L31-L28</f>
        <v>0</v>
      </c>
    </row>
  </sheetData>
  <mergeCells count="8">
    <mergeCell ref="A3:S3"/>
    <mergeCell ref="A5:S5"/>
    <mergeCell ref="O7:S7"/>
    <mergeCell ref="A31:B31"/>
    <mergeCell ref="A25:B25"/>
    <mergeCell ref="A26:B26"/>
    <mergeCell ref="A27:B27"/>
    <mergeCell ref="A28:B28"/>
  </mergeCells>
  <conditionalFormatting sqref="L9:L13 A21:A25 A9:A19 C9:D27 F9:F27 H9:H27 J9:J27 L20 L27">
    <cfRule type="containsText" dxfId="419" priority="35" operator="containsText" text="ntitulé">
      <formula>NOT(ISERROR(SEARCH("ntitulé",A9)))</formula>
    </cfRule>
    <cfRule type="containsBlanks" dxfId="418" priority="36">
      <formula>LEN(TRIM(A9))=0</formula>
    </cfRule>
  </conditionalFormatting>
  <conditionalFormatting sqref="L9:L13 C9:D27 F9:F27 H9:H27 J9:J27 L20 L27">
    <cfRule type="containsText" dxfId="417" priority="34" operator="containsText" text="libre">
      <formula>NOT(ISERROR(SEARCH("libre",C9)))</formula>
    </cfRule>
  </conditionalFormatting>
  <conditionalFormatting sqref="C12:C15">
    <cfRule type="containsText" dxfId="416" priority="32" operator="containsText" text="ntitulé">
      <formula>NOT(ISERROR(SEARCH("ntitulé",C12)))</formula>
    </cfRule>
    <cfRule type="containsBlanks" dxfId="415" priority="33">
      <formula>LEN(TRIM(C12))=0</formula>
    </cfRule>
  </conditionalFormatting>
  <conditionalFormatting sqref="C12:C15">
    <cfRule type="containsText" dxfId="414" priority="31" operator="containsText" text="libre">
      <formula>NOT(ISERROR(SEARCH("libre",C12)))</formula>
    </cfRule>
  </conditionalFormatting>
  <conditionalFormatting sqref="C12">
    <cfRule type="containsText" dxfId="413" priority="29" operator="containsText" text="ntitulé">
      <formula>NOT(ISERROR(SEARCH("ntitulé",C12)))</formula>
    </cfRule>
    <cfRule type="containsBlanks" dxfId="412" priority="30">
      <formula>LEN(TRIM(C12))=0</formula>
    </cfRule>
  </conditionalFormatting>
  <conditionalFormatting sqref="C12">
    <cfRule type="containsText" dxfId="411" priority="28" operator="containsText" text="libre">
      <formula>NOT(ISERROR(SEARCH("libre",C12)))</formula>
    </cfRule>
  </conditionalFormatting>
  <conditionalFormatting sqref="C11">
    <cfRule type="containsText" dxfId="410" priority="26" operator="containsText" text="ntitulé">
      <formula>NOT(ISERROR(SEARCH("ntitulé",C11)))</formula>
    </cfRule>
    <cfRule type="containsBlanks" dxfId="409" priority="27">
      <formula>LEN(TRIM(C11))=0</formula>
    </cfRule>
  </conditionalFormatting>
  <conditionalFormatting sqref="C11">
    <cfRule type="containsText" dxfId="408" priority="25" operator="containsText" text="libre">
      <formula>NOT(ISERROR(SEARCH("libre",C11)))</formula>
    </cfRule>
  </conditionalFormatting>
  <conditionalFormatting sqref="C13">
    <cfRule type="containsText" dxfId="407" priority="23" operator="containsText" text="ntitulé">
      <formula>NOT(ISERROR(SEARCH("ntitulé",C13)))</formula>
    </cfRule>
    <cfRule type="containsBlanks" dxfId="406" priority="24">
      <formula>LEN(TRIM(C13))=0</formula>
    </cfRule>
  </conditionalFormatting>
  <conditionalFormatting sqref="C13">
    <cfRule type="containsText" dxfId="405" priority="22" operator="containsText" text="libre">
      <formula>NOT(ISERROR(SEARCH("libre",C13)))</formula>
    </cfRule>
  </conditionalFormatting>
  <conditionalFormatting sqref="C14">
    <cfRule type="containsText" dxfId="404" priority="20" operator="containsText" text="ntitulé">
      <formula>NOT(ISERROR(SEARCH("ntitulé",C14)))</formula>
    </cfRule>
    <cfRule type="containsBlanks" dxfId="403" priority="21">
      <formula>LEN(TRIM(C14))=0</formula>
    </cfRule>
  </conditionalFormatting>
  <conditionalFormatting sqref="C14">
    <cfRule type="containsText" dxfId="402" priority="19" operator="containsText" text="libre">
      <formula>NOT(ISERROR(SEARCH("libre",C14)))</formula>
    </cfRule>
  </conditionalFormatting>
  <conditionalFormatting sqref="C15">
    <cfRule type="containsText" dxfId="401" priority="17" operator="containsText" text="ntitulé">
      <formula>NOT(ISERROR(SEARCH("ntitulé",C15)))</formula>
    </cfRule>
    <cfRule type="containsBlanks" dxfId="400" priority="18">
      <formula>LEN(TRIM(C15))=0</formula>
    </cfRule>
  </conditionalFormatting>
  <conditionalFormatting sqref="C15">
    <cfRule type="containsText" dxfId="399" priority="16" operator="containsText" text="libre">
      <formula>NOT(ISERROR(SEARCH("libre",C15)))</formula>
    </cfRule>
  </conditionalFormatting>
  <conditionalFormatting sqref="L14:L17">
    <cfRule type="containsText" dxfId="398" priority="14" operator="containsText" text="ntitulé">
      <formula>NOT(ISERROR(SEARCH("ntitulé",L14)))</formula>
    </cfRule>
    <cfRule type="containsBlanks" dxfId="397" priority="15">
      <formula>LEN(TRIM(L14))=0</formula>
    </cfRule>
  </conditionalFormatting>
  <conditionalFormatting sqref="L14:L17">
    <cfRule type="containsText" dxfId="396" priority="13" operator="containsText" text="libre">
      <formula>NOT(ISERROR(SEARCH("libre",L14)))</formula>
    </cfRule>
  </conditionalFormatting>
  <conditionalFormatting sqref="L18:L19 L21:L26">
    <cfRule type="containsText" dxfId="395" priority="11" operator="containsText" text="ntitulé">
      <formula>NOT(ISERROR(SEARCH("ntitulé",L18)))</formula>
    </cfRule>
    <cfRule type="containsBlanks" dxfId="394" priority="12">
      <formula>LEN(TRIM(L18))=0</formula>
    </cfRule>
  </conditionalFormatting>
  <conditionalFormatting sqref="L18:L19 L21:L26">
    <cfRule type="containsText" dxfId="393" priority="10" operator="containsText" text="libre">
      <formula>NOT(ISERROR(SEARCH("libre",L18)))</formula>
    </cfRule>
  </conditionalFormatting>
  <conditionalFormatting sqref="A21:B24 A9:B19 A25">
    <cfRule type="containsText" dxfId="392" priority="9" operator="containsText" text="libre">
      <formula>NOT(ISERROR(SEARCH("libre",A9)))</formula>
    </cfRule>
  </conditionalFormatting>
  <conditionalFormatting sqref="O9:S27">
    <cfRule type="cellIs" dxfId="391" priority="8" operator="greaterThan">
      <formula>0.1</formula>
    </cfRule>
  </conditionalFormatting>
  <conditionalFormatting sqref="A26">
    <cfRule type="containsText" dxfId="390" priority="5" operator="containsText" text="ntitulé">
      <formula>NOT(ISERROR(SEARCH("ntitulé",A26)))</formula>
    </cfRule>
    <cfRule type="containsBlanks" dxfId="389" priority="6">
      <formula>LEN(TRIM(A26))=0</formula>
    </cfRule>
  </conditionalFormatting>
  <conditionalFormatting sqref="A26">
    <cfRule type="containsText" dxfId="388" priority="4" operator="containsText" text="libre">
      <formula>NOT(ISERROR(SEARCH("libre",A26)))</formula>
    </cfRule>
  </conditionalFormatting>
  <conditionalFormatting sqref="A27">
    <cfRule type="containsText" dxfId="387" priority="2" operator="containsText" text="ntitulé">
      <formula>NOT(ISERROR(SEARCH("ntitulé",A27)))</formula>
    </cfRule>
    <cfRule type="containsBlanks" dxfId="386" priority="3">
      <formula>LEN(TRIM(A27))=0</formula>
    </cfRule>
  </conditionalFormatting>
  <conditionalFormatting sqref="A27">
    <cfRule type="containsText" dxfId="385" priority="1" operator="containsText" text="libre">
      <formula>NOT(ISERROR(SEARCH("libre",A27)))</formula>
    </cfRule>
  </conditionalFormatting>
  <hyperlinks>
    <hyperlink ref="A1" location="TAB00!A1" display="Retour page de garde" xr:uid="{7513FB5F-AD77-48F0-A72F-BA2DA4D2F1C4}"/>
  </hyperlinks>
  <pageMargins left="0.7" right="0.7" top="0.75" bottom="0.75" header="0.3" footer="0.3"/>
  <pageSetup paperSize="9" scale="6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5EFF-03A0-45BE-A49B-ACF0CA7DF96F}">
  <sheetPr published="0">
    <pageSetUpPr fitToPage="1"/>
  </sheetPr>
  <dimension ref="B1:J44"/>
  <sheetViews>
    <sheetView showGridLines="0" topLeftCell="B1" zoomScale="90" zoomScaleNormal="90" workbookViewId="0">
      <selection activeCell="B3" sqref="B3"/>
    </sheetView>
  </sheetViews>
  <sheetFormatPr baseColWidth="10" defaultColWidth="7.83203125" defaultRowHeight="13.5" x14ac:dyDescent="0.3"/>
  <cols>
    <col min="1" max="1" width="0" style="140" hidden="1" customWidth="1"/>
    <col min="2" max="2" width="82.1640625" style="142" bestFit="1" customWidth="1"/>
    <col min="3" max="3" width="17.83203125" style="141" customWidth="1"/>
    <col min="4" max="4" width="17.83203125" style="142" customWidth="1"/>
    <col min="5" max="5" width="5.83203125" style="142" customWidth="1"/>
    <col min="6" max="6" width="60.6640625" style="142" customWidth="1"/>
    <col min="7" max="7" width="17.83203125" style="142" customWidth="1"/>
    <col min="8" max="11" width="17.83203125" style="140" customWidth="1"/>
    <col min="12" max="16384" width="7.83203125" style="140"/>
  </cols>
  <sheetData>
    <row r="1" spans="2:9" ht="15" x14ac:dyDescent="0.3">
      <c r="B1" s="149" t="s">
        <v>33</v>
      </c>
      <c r="C1" s="140"/>
      <c r="D1" s="140"/>
      <c r="E1" s="140"/>
      <c r="F1" s="140"/>
      <c r="G1" s="140"/>
    </row>
    <row r="3" spans="2:9" ht="21" x14ac:dyDescent="0.3">
      <c r="B3" s="308" t="str">
        <f>TAB00!B71&amp;" : "&amp;TAB00!C71</f>
        <v xml:space="preserve">TAB4.2 : Variations des charges nettes non-contrôlables réel N-1 / réel N </v>
      </c>
      <c r="C3" s="308"/>
      <c r="D3" s="308"/>
      <c r="E3" s="308"/>
      <c r="F3" s="308"/>
      <c r="G3" s="308"/>
      <c r="H3" s="308"/>
      <c r="I3" s="444"/>
    </row>
    <row r="4" spans="2:9" s="444" customFormat="1" ht="21" x14ac:dyDescent="0.3">
      <c r="B4" s="450"/>
      <c r="C4" s="451"/>
      <c r="D4" s="451"/>
      <c r="E4" s="451"/>
      <c r="F4" s="451"/>
      <c r="G4" s="451"/>
    </row>
    <row r="5" spans="2:9" s="444" customFormat="1" ht="15" x14ac:dyDescent="0.3">
      <c r="B5" s="443"/>
      <c r="C5" s="458"/>
      <c r="D5" s="455"/>
      <c r="E5" s="455"/>
      <c r="F5" s="455"/>
    </row>
    <row r="6" spans="2:9" s="446" customFormat="1" x14ac:dyDescent="0.3">
      <c r="B6" s="71" t="s">
        <v>863</v>
      </c>
      <c r="C6" s="457">
        <f>+'TAB5.1'!E8+'TAB5.2'!E10+'TAB5.3'!E7+'TAB5.4'!E7+'TAB5.5'!F61+'TAB5.6'!E16+'TAB5.7'!E43+'TAB5.8'!H11</f>
        <v>0</v>
      </c>
      <c r="D6" s="449"/>
      <c r="E6" s="449"/>
      <c r="F6" s="449"/>
    </row>
    <row r="7" spans="2:9" s="446" customFormat="1" x14ac:dyDescent="0.3">
      <c r="B7" s="77" t="s">
        <v>809</v>
      </c>
      <c r="C7" s="457">
        <f>+'TAB5.1'!G8-'TAB5.1'!E8</f>
        <v>0</v>
      </c>
      <c r="D7" s="445"/>
      <c r="E7" s="445"/>
      <c r="F7" s="445"/>
    </row>
    <row r="8" spans="2:9" s="446" customFormat="1" ht="27" x14ac:dyDescent="0.3">
      <c r="B8" s="77" t="s">
        <v>810</v>
      </c>
      <c r="C8" s="457">
        <f>+'TAB5.2'!G10-'TAB5.2'!E10</f>
        <v>0</v>
      </c>
      <c r="D8" s="449"/>
      <c r="E8" s="449"/>
      <c r="F8" s="449"/>
    </row>
    <row r="9" spans="2:9" s="446" customFormat="1" ht="27" x14ac:dyDescent="0.3">
      <c r="B9" s="77" t="s">
        <v>811</v>
      </c>
      <c r="C9" s="457">
        <f>+'TAB5.3'!G7-'TAB5.3'!E7</f>
        <v>0</v>
      </c>
      <c r="D9" s="449"/>
      <c r="E9" s="449"/>
      <c r="F9" s="449"/>
    </row>
    <row r="10" spans="2:9" s="446" customFormat="1" x14ac:dyDescent="0.3">
      <c r="B10" s="77" t="s">
        <v>812</v>
      </c>
      <c r="C10" s="457">
        <f>+'TAB5.4'!G7-'TAB5.4'!E7</f>
        <v>0</v>
      </c>
      <c r="D10" s="449"/>
      <c r="E10" s="449"/>
      <c r="F10" s="449"/>
    </row>
    <row r="11" spans="2:9" s="446" customFormat="1" x14ac:dyDescent="0.3">
      <c r="B11" s="456" t="s">
        <v>813</v>
      </c>
      <c r="C11" s="457">
        <f>+'TAB5.5'!H61-'TAB5.5'!F61</f>
        <v>0</v>
      </c>
      <c r="D11" s="449"/>
      <c r="E11" s="449"/>
      <c r="F11" s="449"/>
    </row>
    <row r="12" spans="2:9" s="446" customFormat="1" x14ac:dyDescent="0.3">
      <c r="B12" s="85" t="s">
        <v>814</v>
      </c>
      <c r="C12" s="457">
        <f>+'TAB5.6'!G16-'TAB5.6'!E16</f>
        <v>0</v>
      </c>
      <c r="D12" s="449"/>
      <c r="E12" s="449"/>
      <c r="F12" s="449"/>
    </row>
    <row r="13" spans="2:9" s="446" customFormat="1" x14ac:dyDescent="0.3">
      <c r="B13" s="77" t="s">
        <v>815</v>
      </c>
      <c r="C13" s="457">
        <f>+'TAB5.7'!G43-'TAB5.7'!E43</f>
        <v>0</v>
      </c>
      <c r="D13" s="449"/>
      <c r="E13" s="449"/>
      <c r="F13" s="449"/>
    </row>
    <row r="14" spans="2:9" s="446" customFormat="1" x14ac:dyDescent="0.3">
      <c r="B14" s="85" t="s">
        <v>816</v>
      </c>
      <c r="C14" s="457">
        <f>+'TAB5.8'!J11-'TAB5.8'!H11</f>
        <v>0</v>
      </c>
      <c r="D14" s="449"/>
      <c r="E14" s="449"/>
      <c r="F14" s="449"/>
    </row>
    <row r="15" spans="2:9" s="446" customFormat="1" x14ac:dyDescent="0.3">
      <c r="B15" s="71" t="s">
        <v>857</v>
      </c>
      <c r="C15" s="457">
        <f>+SUM(C6:C14)</f>
        <v>0</v>
      </c>
      <c r="D15" s="449"/>
      <c r="E15" s="449"/>
      <c r="F15" s="449"/>
    </row>
    <row r="16" spans="2:9" s="446" customFormat="1" x14ac:dyDescent="0.3">
      <c r="B16" s="490" t="s">
        <v>850</v>
      </c>
      <c r="C16" s="457">
        <f>+C15-'TAB5'!D15</f>
        <v>0</v>
      </c>
      <c r="D16" s="449"/>
      <c r="E16" s="449"/>
      <c r="F16" s="449"/>
    </row>
    <row r="17" spans="2:6" s="446" customFormat="1" x14ac:dyDescent="0.3">
      <c r="B17" s="491" t="s">
        <v>852</v>
      </c>
      <c r="C17" s="492">
        <f>+'TAB5.5'!H61-'TAB5.5'!H66</f>
        <v>0</v>
      </c>
      <c r="D17" s="449"/>
      <c r="E17" s="449"/>
      <c r="F17" s="449"/>
    </row>
    <row r="18" spans="2:6" s="446" customFormat="1" x14ac:dyDescent="0.3">
      <c r="B18" s="470"/>
      <c r="C18" s="457"/>
      <c r="D18" s="449"/>
      <c r="E18" s="449"/>
      <c r="F18" s="449"/>
    </row>
    <row r="19" spans="2:6" s="446" customFormat="1" x14ac:dyDescent="0.3">
      <c r="B19" s="470"/>
      <c r="C19" s="457"/>
      <c r="D19" s="449"/>
      <c r="E19" s="449"/>
      <c r="F19" s="449"/>
    </row>
    <row r="20" spans="2:6" s="446" customFormat="1" x14ac:dyDescent="0.3">
      <c r="B20" s="470"/>
      <c r="C20" s="457"/>
      <c r="D20" s="449"/>
      <c r="E20" s="449"/>
      <c r="F20" s="449"/>
    </row>
    <row r="21" spans="2:6" s="446" customFormat="1" x14ac:dyDescent="0.3">
      <c r="B21" s="71" t="s">
        <v>864</v>
      </c>
      <c r="C21" s="457">
        <f>+'TAB6.1'!E8+'TAB6.2'!E8+'TAB6.3'!E8+'TAB6.4'!E7+'TAB6.4'!E10+'TAB6.4'!E16+'TAB6.4'!E19+'TAB6.4'!E25+'TAB6.5'!E6+'TAB5.3'!E13</f>
        <v>0</v>
      </c>
      <c r="D21" s="449"/>
      <c r="E21" s="449"/>
      <c r="F21" s="449"/>
    </row>
    <row r="22" spans="2:6" s="446" customFormat="1" ht="27" x14ac:dyDescent="0.3">
      <c r="B22" s="526" t="s">
        <v>817</v>
      </c>
      <c r="C22" s="457">
        <f>+'TAB6.1'!G8-'TAB6.1'!E8</f>
        <v>0</v>
      </c>
      <c r="D22" s="449"/>
      <c r="E22" s="449"/>
      <c r="F22" s="449"/>
    </row>
    <row r="23" spans="2:6" s="446" customFormat="1" x14ac:dyDescent="0.3">
      <c r="B23" s="526" t="s">
        <v>818</v>
      </c>
      <c r="C23" s="457">
        <f>+'TAB6.2'!G8-'TAB6.2'!E8</f>
        <v>0</v>
      </c>
      <c r="D23" s="445"/>
      <c r="E23" s="445"/>
      <c r="F23" s="445"/>
    </row>
    <row r="24" spans="2:6" s="446" customFormat="1" x14ac:dyDescent="0.3">
      <c r="B24" s="527" t="s">
        <v>819</v>
      </c>
      <c r="C24" s="457">
        <f>+'TAB6.3'!G8-'TAB6.3'!E8</f>
        <v>0</v>
      </c>
      <c r="D24" s="454"/>
      <c r="E24" s="454"/>
      <c r="F24" s="454"/>
    </row>
    <row r="25" spans="2:6" s="446" customFormat="1" ht="40.5" x14ac:dyDescent="0.3">
      <c r="B25" s="526" t="s">
        <v>820</v>
      </c>
      <c r="C25" s="457">
        <f>+'TAB6.4'!G7-'TAB6.4'!E7+'TAB6.4'!G10-'TAB6.4'!E10+'TAB6.4'!G16-'TAB6.4'!E16+'TAB6.4'!G19-'TAB6.4'!E19+'TAB6.4'!G25-'TAB6.4'!E25</f>
        <v>0</v>
      </c>
      <c r="D25" s="454"/>
      <c r="E25" s="454"/>
      <c r="F25" s="454"/>
    </row>
    <row r="26" spans="2:6" s="446" customFormat="1" x14ac:dyDescent="0.3">
      <c r="B26" s="527" t="s">
        <v>821</v>
      </c>
      <c r="C26" s="457">
        <f>+'TAB6.5'!G6-'TAB6.5'!E6</f>
        <v>0</v>
      </c>
      <c r="D26" s="449"/>
      <c r="E26" s="449"/>
      <c r="F26" s="449"/>
    </row>
    <row r="27" spans="2:6" s="446" customFormat="1" ht="27" x14ac:dyDescent="0.3">
      <c r="B27" s="527" t="s">
        <v>822</v>
      </c>
      <c r="C27" s="457">
        <f>+'TAB5.3'!G13-'TAB5.3'!E13</f>
        <v>0</v>
      </c>
      <c r="D27" s="449"/>
      <c r="E27" s="449"/>
      <c r="F27" s="449"/>
    </row>
    <row r="28" spans="2:6" s="446" customFormat="1" x14ac:dyDescent="0.3">
      <c r="B28" s="71" t="s">
        <v>858</v>
      </c>
      <c r="C28" s="457">
        <f>+SUM(C21:C27)</f>
        <v>0</v>
      </c>
      <c r="D28" s="454"/>
      <c r="E28" s="454"/>
      <c r="F28" s="454"/>
    </row>
    <row r="29" spans="2:6" s="446" customFormat="1" x14ac:dyDescent="0.3">
      <c r="B29" s="490" t="s">
        <v>850</v>
      </c>
      <c r="C29" s="449">
        <f>+C28-'TAB6'!C13</f>
        <v>0</v>
      </c>
      <c r="D29" s="449"/>
      <c r="E29" s="449"/>
      <c r="F29" s="449"/>
    </row>
    <row r="30" spans="2:6" s="446" customFormat="1" x14ac:dyDescent="0.3">
      <c r="B30" s="471"/>
      <c r="C30" s="449"/>
      <c r="D30" s="449"/>
      <c r="E30" s="449"/>
      <c r="F30" s="449"/>
    </row>
    <row r="31" spans="2:6" s="446" customFormat="1" x14ac:dyDescent="0.3">
      <c r="B31" s="452"/>
      <c r="C31" s="449"/>
      <c r="D31" s="449"/>
      <c r="E31" s="449"/>
      <c r="F31" s="449"/>
    </row>
    <row r="32" spans="2:6" s="446" customFormat="1" x14ac:dyDescent="0.3">
      <c r="B32" s="452"/>
      <c r="C32" s="449"/>
      <c r="D32" s="449"/>
      <c r="E32" s="449"/>
      <c r="F32" s="449"/>
    </row>
    <row r="33" spans="2:10" s="446" customFormat="1" x14ac:dyDescent="0.3">
      <c r="B33" s="453"/>
      <c r="C33" s="454"/>
      <c r="D33" s="454"/>
      <c r="E33" s="454"/>
      <c r="F33" s="454"/>
    </row>
    <row r="34" spans="2:10" s="446" customFormat="1" x14ac:dyDescent="0.3">
      <c r="B34" s="453"/>
      <c r="C34" s="449"/>
      <c r="D34" s="449"/>
      <c r="E34" s="449"/>
      <c r="F34" s="449"/>
    </row>
    <row r="35" spans="2:10" s="446" customFormat="1" x14ac:dyDescent="0.3">
      <c r="B35" s="71" t="s">
        <v>865</v>
      </c>
      <c r="C35" s="449">
        <f>+'TAB4'!C28</f>
        <v>0</v>
      </c>
      <c r="D35" s="449"/>
      <c r="E35" s="449"/>
      <c r="F35" s="449"/>
    </row>
    <row r="36" spans="2:10" s="446" customFormat="1" ht="15" x14ac:dyDescent="0.3">
      <c r="B36" s="530" t="s">
        <v>851</v>
      </c>
      <c r="C36" s="449">
        <f>-SUM('TAB4'!E29:E30)</f>
        <v>0</v>
      </c>
      <c r="D36" s="522" t="s">
        <v>933</v>
      </c>
      <c r="E36" s="449"/>
      <c r="F36" s="449"/>
    </row>
    <row r="37" spans="2:10" s="446" customFormat="1" x14ac:dyDescent="0.3">
      <c r="B37" s="71" t="s">
        <v>856</v>
      </c>
      <c r="C37" s="454">
        <f>+SUM(C35:C36)</f>
        <v>0</v>
      </c>
      <c r="D37" s="454"/>
      <c r="E37" s="454"/>
      <c r="F37" s="454"/>
    </row>
    <row r="38" spans="2:10" s="446" customFormat="1" x14ac:dyDescent="0.3">
      <c r="B38" s="490" t="s">
        <v>850</v>
      </c>
      <c r="C38" s="449">
        <f>+C37-'TAB3'!C28</f>
        <v>0</v>
      </c>
      <c r="D38" s="449"/>
      <c r="E38" s="449"/>
      <c r="F38" s="449"/>
    </row>
    <row r="39" spans="2:10" s="446" customFormat="1" x14ac:dyDescent="0.3">
      <c r="B39" s="453"/>
      <c r="C39" s="449"/>
      <c r="D39" s="449"/>
      <c r="E39" s="449"/>
      <c r="F39" s="449"/>
    </row>
    <row r="40" spans="2:10" s="446" customFormat="1" x14ac:dyDescent="0.3">
      <c r="B40" s="453"/>
      <c r="C40" s="453"/>
      <c r="D40" s="454"/>
      <c r="E40" s="454"/>
      <c r="F40" s="454"/>
      <c r="G40" s="454"/>
      <c r="H40" s="454"/>
      <c r="I40" s="454"/>
      <c r="J40" s="454"/>
    </row>
    <row r="41" spans="2:10" s="446" customFormat="1" x14ac:dyDescent="0.3">
      <c r="B41" s="447"/>
      <c r="C41" s="448"/>
      <c r="D41" s="447"/>
      <c r="E41" s="447"/>
      <c r="F41" s="447"/>
      <c r="G41" s="447"/>
    </row>
    <row r="42" spans="2:10" s="446" customFormat="1" x14ac:dyDescent="0.3">
      <c r="B42" s="447"/>
      <c r="C42" s="448"/>
      <c r="D42" s="447"/>
      <c r="E42" s="447"/>
      <c r="F42" s="447"/>
      <c r="G42" s="447"/>
    </row>
    <row r="43" spans="2:10" s="446" customFormat="1" x14ac:dyDescent="0.3">
      <c r="B43" s="447"/>
      <c r="C43" s="448"/>
      <c r="D43" s="447"/>
      <c r="E43" s="447"/>
      <c r="F43" s="447"/>
      <c r="G43" s="447"/>
    </row>
    <row r="44" spans="2:10" s="446" customFormat="1" x14ac:dyDescent="0.3">
      <c r="B44" s="447"/>
      <c r="C44" s="448"/>
      <c r="D44" s="447"/>
      <c r="E44" s="447"/>
      <c r="F44" s="447"/>
      <c r="G44" s="447"/>
    </row>
  </sheetData>
  <hyperlinks>
    <hyperlink ref="B1" location="TAB00!A1" display="Retour page de garde" xr:uid="{B57277A1-4532-4AF0-B04E-F597E63D552D}"/>
    <hyperlink ref="D36" location="TAB7.1.1!A1" display="TAB7.1.1" xr:uid="{14F85446-D3AE-4297-8940-FFBC14DF6D61}"/>
  </hyperlinks>
  <pageMargins left="0.7" right="0.7" top="0.75" bottom="0.75" header="0.3" footer="0.3"/>
  <pageSetup paperSize="9" scale="8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A3BC-D514-43EF-8586-A2E663397199}">
  <sheetPr published="0">
    <pageSetUpPr fitToPage="1"/>
  </sheetPr>
  <dimension ref="A1:I44"/>
  <sheetViews>
    <sheetView showGridLines="0" zoomScale="90" zoomScaleNormal="90" workbookViewId="0">
      <selection activeCell="A3" sqref="A3"/>
    </sheetView>
  </sheetViews>
  <sheetFormatPr baseColWidth="10" defaultColWidth="7.83203125" defaultRowHeight="13.5" x14ac:dyDescent="0.3"/>
  <cols>
    <col min="1" max="1" width="82.1640625" style="142" bestFit="1" customWidth="1"/>
    <col min="2" max="2" width="17.83203125" style="141" customWidth="1"/>
    <col min="3" max="3" width="17.83203125" style="142" customWidth="1"/>
    <col min="4" max="4" width="5.83203125" style="142" customWidth="1"/>
    <col min="5" max="5" width="60.6640625" style="142" customWidth="1"/>
    <col min="6" max="6" width="17.83203125" style="142" customWidth="1"/>
    <col min="7" max="10" width="17.83203125" style="140" customWidth="1"/>
    <col min="11" max="16384" width="7.83203125" style="140"/>
  </cols>
  <sheetData>
    <row r="1" spans="1:8" ht="15" x14ac:dyDescent="0.3">
      <c r="A1" s="149" t="s">
        <v>33</v>
      </c>
      <c r="B1" s="140"/>
      <c r="C1" s="140"/>
      <c r="D1" s="140"/>
      <c r="E1" s="140"/>
      <c r="F1" s="140"/>
    </row>
    <row r="3" spans="1:8" ht="21" x14ac:dyDescent="0.3">
      <c r="A3" s="308" t="str">
        <f>TAB00!B72&amp;" : "&amp;TAB00!C72</f>
        <v xml:space="preserve">TAB4.3 : Variations du chiffre d'affaires réel N-1 / réel N </v>
      </c>
      <c r="B3" s="308"/>
      <c r="C3" s="308"/>
      <c r="D3" s="308"/>
      <c r="E3" s="308"/>
      <c r="F3" s="308"/>
      <c r="G3" s="308"/>
      <c r="H3" s="444"/>
    </row>
    <row r="4" spans="1:8" s="444" customFormat="1" ht="21" x14ac:dyDescent="0.3">
      <c r="A4" s="450"/>
      <c r="B4" s="451"/>
      <c r="C4" s="451"/>
      <c r="D4" s="451"/>
      <c r="E4" s="451"/>
      <c r="F4" s="451"/>
    </row>
    <row r="5" spans="1:8" s="444" customFormat="1" ht="15" x14ac:dyDescent="0.3">
      <c r="A5" s="443"/>
      <c r="B5" s="458"/>
      <c r="C5" s="455"/>
      <c r="D5" s="455"/>
      <c r="E5" s="455"/>
    </row>
    <row r="6" spans="1:8" s="446" customFormat="1" x14ac:dyDescent="0.3">
      <c r="A6" s="71" t="s">
        <v>868</v>
      </c>
      <c r="B6" s="457">
        <f>+'TAB4'!C45</f>
        <v>0</v>
      </c>
      <c r="C6" s="449"/>
      <c r="D6" s="449"/>
      <c r="E6" s="449"/>
    </row>
    <row r="7" spans="1:8" s="446" customFormat="1" x14ac:dyDescent="0.3">
      <c r="A7" s="77" t="s">
        <v>433</v>
      </c>
      <c r="B7" s="457">
        <f>-'TAB4'!E37</f>
        <v>0</v>
      </c>
      <c r="C7" s="445"/>
      <c r="D7" s="445"/>
      <c r="E7" s="445"/>
    </row>
    <row r="8" spans="1:8" s="446" customFormat="1" x14ac:dyDescent="0.3">
      <c r="A8" s="77" t="s">
        <v>434</v>
      </c>
      <c r="B8" s="457">
        <f>-'TAB4'!E38</f>
        <v>0</v>
      </c>
      <c r="C8" s="449"/>
      <c r="D8" s="449"/>
      <c r="E8" s="449"/>
    </row>
    <row r="9" spans="1:8" s="446" customFormat="1" x14ac:dyDescent="0.3">
      <c r="A9" s="77" t="s">
        <v>633</v>
      </c>
      <c r="B9" s="457">
        <f>-'TAB4'!E39</f>
        <v>0</v>
      </c>
      <c r="C9" s="449"/>
      <c r="D9" s="449"/>
      <c r="E9" s="449"/>
    </row>
    <row r="10" spans="1:8" s="446" customFormat="1" x14ac:dyDescent="0.3">
      <c r="A10" s="77" t="s">
        <v>516</v>
      </c>
      <c r="B10" s="457">
        <f>-'TAB4'!E40</f>
        <v>0</v>
      </c>
      <c r="C10" s="449"/>
      <c r="D10" s="449"/>
      <c r="E10" s="449"/>
    </row>
    <row r="11" spans="1:8" s="446" customFormat="1" x14ac:dyDescent="0.3">
      <c r="A11" s="77" t="s">
        <v>446</v>
      </c>
      <c r="B11" s="457">
        <f>-'TAB4'!E41</f>
        <v>0</v>
      </c>
      <c r="C11" s="449"/>
      <c r="D11" s="449"/>
      <c r="E11" s="449"/>
    </row>
    <row r="12" spans="1:8" s="446" customFormat="1" x14ac:dyDescent="0.3">
      <c r="A12" s="77" t="str">
        <f>'TAB9'!A12</f>
        <v>B. Pour les prosumers  - Puissance nette développable</v>
      </c>
      <c r="B12" s="457">
        <f>-'TAB4'!E42</f>
        <v>0</v>
      </c>
      <c r="C12" s="449"/>
      <c r="D12" s="449"/>
      <c r="E12" s="449"/>
    </row>
    <row r="13" spans="1:8" s="446" customFormat="1" x14ac:dyDescent="0.3">
      <c r="A13" s="77" t="s">
        <v>447</v>
      </c>
      <c r="B13" s="457">
        <f>-'TAB4'!E43</f>
        <v>0</v>
      </c>
      <c r="C13" s="449"/>
      <c r="D13" s="449"/>
      <c r="E13" s="449"/>
    </row>
    <row r="14" spans="1:8" s="446" customFormat="1" x14ac:dyDescent="0.3">
      <c r="A14" s="77" t="s">
        <v>448</v>
      </c>
      <c r="B14" s="457">
        <f>-'TAB4'!E44</f>
        <v>0</v>
      </c>
      <c r="C14" s="449"/>
      <c r="D14" s="449"/>
      <c r="E14" s="449"/>
    </row>
    <row r="15" spans="1:8" s="446" customFormat="1" x14ac:dyDescent="0.3">
      <c r="A15" s="71" t="s">
        <v>869</v>
      </c>
      <c r="B15" s="457">
        <f>+SUM(B6:B14)</f>
        <v>0</v>
      </c>
      <c r="C15" s="449"/>
      <c r="D15" s="449"/>
      <c r="E15" s="449"/>
    </row>
    <row r="16" spans="1:8" s="446" customFormat="1" x14ac:dyDescent="0.3">
      <c r="A16" s="490" t="s">
        <v>850</v>
      </c>
      <c r="B16" s="457">
        <f>+B15-'TAB4'!D45</f>
        <v>0</v>
      </c>
      <c r="C16" s="449"/>
      <c r="D16" s="449"/>
      <c r="E16" s="449"/>
    </row>
    <row r="17" spans="1:5" s="446" customFormat="1" x14ac:dyDescent="0.3">
      <c r="A17" s="491"/>
      <c r="B17" s="492"/>
      <c r="C17" s="449"/>
      <c r="D17" s="449"/>
      <c r="E17" s="449"/>
    </row>
    <row r="18" spans="1:5" s="446" customFormat="1" x14ac:dyDescent="0.3">
      <c r="A18" s="470"/>
      <c r="B18" s="457"/>
      <c r="C18" s="449"/>
      <c r="D18" s="449"/>
      <c r="E18" s="449"/>
    </row>
    <row r="19" spans="1:5" s="446" customFormat="1" x14ac:dyDescent="0.3">
      <c r="B19" s="457"/>
      <c r="C19" s="449"/>
      <c r="D19" s="449"/>
      <c r="E19" s="449"/>
    </row>
    <row r="20" spans="1:5" s="446" customFormat="1" x14ac:dyDescent="0.3">
      <c r="B20" s="457"/>
      <c r="C20" s="449"/>
      <c r="D20" s="449"/>
      <c r="E20" s="449"/>
    </row>
    <row r="21" spans="1:5" s="234" customFormat="1" x14ac:dyDescent="0.3">
      <c r="A21" s="446"/>
      <c r="B21" s="457"/>
      <c r="C21" s="493"/>
      <c r="D21" s="493"/>
      <c r="E21" s="493"/>
    </row>
    <row r="22" spans="1:5" s="234" customFormat="1" x14ac:dyDescent="0.3">
      <c r="A22" s="446"/>
      <c r="B22" s="457"/>
      <c r="C22" s="493"/>
      <c r="D22" s="493"/>
      <c r="E22" s="493"/>
    </row>
    <row r="23" spans="1:5" s="234" customFormat="1" x14ac:dyDescent="0.3">
      <c r="A23" s="446"/>
      <c r="B23" s="457"/>
      <c r="C23" s="116"/>
      <c r="D23" s="116"/>
      <c r="E23" s="116"/>
    </row>
    <row r="24" spans="1:5" s="234" customFormat="1" x14ac:dyDescent="0.3">
      <c r="A24" s="446"/>
      <c r="B24" s="457"/>
      <c r="C24" s="494"/>
      <c r="D24" s="494"/>
      <c r="E24" s="494"/>
    </row>
    <row r="25" spans="1:5" s="234" customFormat="1" x14ac:dyDescent="0.3">
      <c r="A25" s="446"/>
      <c r="B25" s="457"/>
      <c r="C25" s="494"/>
      <c r="D25" s="494"/>
      <c r="E25" s="494"/>
    </row>
    <row r="26" spans="1:5" s="234" customFormat="1" x14ac:dyDescent="0.3">
      <c r="A26" s="446"/>
      <c r="B26" s="457"/>
      <c r="C26" s="493"/>
      <c r="D26" s="493"/>
      <c r="E26" s="493"/>
    </row>
    <row r="27" spans="1:5" s="234" customFormat="1" x14ac:dyDescent="0.3">
      <c r="A27" s="446"/>
      <c r="B27" s="457"/>
      <c r="C27" s="493"/>
      <c r="D27" s="493"/>
      <c r="E27" s="493"/>
    </row>
    <row r="28" spans="1:5" s="234" customFormat="1" x14ac:dyDescent="0.3">
      <c r="A28" s="446"/>
      <c r="B28" s="457"/>
      <c r="C28" s="494"/>
      <c r="D28" s="494"/>
      <c r="E28" s="494"/>
    </row>
    <row r="29" spans="1:5" s="234" customFormat="1" x14ac:dyDescent="0.3">
      <c r="A29" s="446"/>
      <c r="B29" s="493"/>
      <c r="C29" s="493"/>
      <c r="D29" s="493"/>
      <c r="E29" s="493"/>
    </row>
    <row r="30" spans="1:5" s="234" customFormat="1" x14ac:dyDescent="0.3">
      <c r="A30" s="446"/>
      <c r="B30" s="493"/>
      <c r="C30" s="493"/>
      <c r="D30" s="493"/>
      <c r="E30" s="493"/>
    </row>
    <row r="31" spans="1:5" s="234" customFormat="1" x14ac:dyDescent="0.3">
      <c r="A31" s="446"/>
      <c r="B31" s="493"/>
      <c r="C31" s="493"/>
      <c r="D31" s="493"/>
      <c r="E31" s="493"/>
    </row>
    <row r="32" spans="1:5" s="234" customFormat="1" x14ac:dyDescent="0.3">
      <c r="A32" s="446"/>
      <c r="B32" s="493"/>
      <c r="C32" s="493"/>
      <c r="D32" s="493"/>
      <c r="E32" s="493"/>
    </row>
    <row r="33" spans="1:9" s="234" customFormat="1" x14ac:dyDescent="0.3">
      <c r="A33" s="446"/>
      <c r="B33" s="494"/>
      <c r="C33" s="494"/>
      <c r="D33" s="494"/>
      <c r="E33" s="494"/>
    </row>
    <row r="34" spans="1:9" s="234" customFormat="1" x14ac:dyDescent="0.3">
      <c r="A34" s="446"/>
      <c r="B34" s="493"/>
      <c r="C34" s="493"/>
      <c r="D34" s="493"/>
      <c r="E34" s="493"/>
    </row>
    <row r="35" spans="1:9" s="234" customFormat="1" x14ac:dyDescent="0.3">
      <c r="A35" s="446"/>
      <c r="B35" s="493"/>
      <c r="C35" s="493"/>
      <c r="D35" s="493"/>
      <c r="E35" s="493"/>
    </row>
    <row r="36" spans="1:9" s="234" customFormat="1" x14ac:dyDescent="0.3">
      <c r="A36" s="446"/>
      <c r="B36" s="493"/>
      <c r="C36" s="493"/>
      <c r="D36" s="493"/>
      <c r="E36" s="493"/>
    </row>
    <row r="37" spans="1:9" s="234" customFormat="1" x14ac:dyDescent="0.3">
      <c r="A37" s="446"/>
      <c r="B37" s="494"/>
      <c r="C37" s="494"/>
      <c r="D37" s="494"/>
      <c r="E37" s="494"/>
    </row>
    <row r="38" spans="1:9" s="234" customFormat="1" x14ac:dyDescent="0.3">
      <c r="A38" s="446"/>
      <c r="B38" s="493"/>
      <c r="C38" s="493"/>
      <c r="D38" s="493"/>
      <c r="E38" s="493"/>
    </row>
    <row r="39" spans="1:9" s="234" customFormat="1" x14ac:dyDescent="0.3">
      <c r="A39" s="446"/>
      <c r="B39" s="493"/>
      <c r="C39" s="493"/>
      <c r="D39" s="493"/>
      <c r="E39" s="493"/>
    </row>
    <row r="40" spans="1:9" s="234" customFormat="1" x14ac:dyDescent="0.3">
      <c r="A40" s="446"/>
      <c r="B40" s="495"/>
      <c r="C40" s="494"/>
      <c r="D40" s="494"/>
      <c r="E40" s="494"/>
      <c r="F40" s="494"/>
      <c r="G40" s="494"/>
      <c r="H40" s="494"/>
      <c r="I40" s="494"/>
    </row>
    <row r="41" spans="1:9" s="234" customFormat="1" x14ac:dyDescent="0.3">
      <c r="A41" s="213"/>
      <c r="B41" s="220"/>
      <c r="C41" s="213"/>
      <c r="D41" s="213"/>
      <c r="E41" s="213"/>
      <c r="F41" s="213"/>
    </row>
    <row r="42" spans="1:9" s="234" customFormat="1" x14ac:dyDescent="0.3">
      <c r="A42" s="213"/>
      <c r="B42" s="220"/>
      <c r="C42" s="213"/>
      <c r="D42" s="213"/>
      <c r="E42" s="213"/>
      <c r="F42" s="213"/>
    </row>
    <row r="43" spans="1:9" s="234" customFormat="1" x14ac:dyDescent="0.3">
      <c r="A43" s="213"/>
      <c r="B43" s="220"/>
      <c r="C43" s="213"/>
      <c r="D43" s="213"/>
      <c r="E43" s="213"/>
      <c r="F43" s="213"/>
    </row>
    <row r="44" spans="1:9" s="234" customFormat="1" x14ac:dyDescent="0.3">
      <c r="A44" s="213"/>
      <c r="B44" s="220"/>
      <c r="C44" s="213"/>
      <c r="D44" s="213"/>
      <c r="E44" s="213"/>
      <c r="F44" s="213"/>
    </row>
  </sheetData>
  <hyperlinks>
    <hyperlink ref="A1" location="TAB00!A1" display="Retour page de garde" xr:uid="{645A23DE-E5EA-4D1E-B1E9-A621F2CAB55E}"/>
  </hyperlinks>
  <pageMargins left="0.7" right="0.7" top="0.75" bottom="0.75" header="0.3" footer="0.3"/>
  <pageSetup paperSize="9" scale="8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40"/>
  <sheetViews>
    <sheetView topLeftCell="B1" zoomScaleNormal="100" workbookViewId="0">
      <selection activeCell="B3" sqref="B3:H3"/>
    </sheetView>
  </sheetViews>
  <sheetFormatPr baseColWidth="10" defaultColWidth="9.1640625" defaultRowHeight="13.5" x14ac:dyDescent="0.3"/>
  <cols>
    <col min="1" max="1" width="0" style="125" hidden="1" customWidth="1"/>
    <col min="2" max="2" width="65.6640625" style="142" customWidth="1"/>
    <col min="3" max="3" width="16.6640625" style="141" customWidth="1"/>
    <col min="4" max="5" width="16.6640625" style="142" customWidth="1"/>
    <col min="6" max="6" width="16.6640625" style="140" customWidth="1"/>
    <col min="7" max="7" width="16.6640625" style="125" customWidth="1"/>
    <col min="8" max="8" width="12.83203125" style="110" bestFit="1" customWidth="1"/>
    <col min="9" max="16384" width="9.1640625" style="125"/>
  </cols>
  <sheetData>
    <row r="1" spans="1:10" s="140" customFormat="1" ht="15" x14ac:dyDescent="0.3">
      <c r="B1" s="149" t="s">
        <v>33</v>
      </c>
    </row>
    <row r="3" spans="1:10" ht="45" customHeight="1" x14ac:dyDescent="0.3">
      <c r="B3" s="617" t="str">
        <f>TAB00!B73&amp;" : "&amp;TAB00!C73</f>
        <v>TAB5 : Synthèse des écarts de l'année N relatifs aux charges et produits non-contrôlables - hors OSP</v>
      </c>
      <c r="C3" s="617"/>
      <c r="D3" s="617"/>
      <c r="E3" s="617"/>
      <c r="F3" s="617"/>
      <c r="G3" s="617"/>
      <c r="H3" s="617"/>
    </row>
    <row r="6" spans="1:10" s="92" customFormat="1" ht="27" x14ac:dyDescent="0.3">
      <c r="B6" s="146"/>
      <c r="C6" s="21" t="str">
        <f>"BUDGET "&amp;TAB00!E14</f>
        <v>BUDGET 2024</v>
      </c>
      <c r="D6" s="21" t="str">
        <f>"REALITE "&amp;TAB00!E14</f>
        <v>REALITE 2024</v>
      </c>
      <c r="E6" s="21" t="s">
        <v>7</v>
      </c>
      <c r="F6" s="22" t="s">
        <v>8</v>
      </c>
      <c r="G6" s="21" t="s">
        <v>9</v>
      </c>
      <c r="H6" s="21" t="s">
        <v>715</v>
      </c>
    </row>
    <row r="7" spans="1:10" s="73" customFormat="1" ht="27" x14ac:dyDescent="0.3">
      <c r="B7" s="197" t="str">
        <f>'TAB3'!A13</f>
        <v>Charges et produits émanant de factures de transit émises ou reçues par le GRD</v>
      </c>
      <c r="C7" s="72">
        <f>'TAB5.1'!F8</f>
        <v>0</v>
      </c>
      <c r="D7" s="72">
        <f>'TAB5.1'!G8</f>
        <v>0</v>
      </c>
      <c r="E7" s="78">
        <f t="shared" ref="E7:E14" si="0">C7-D7</f>
        <v>0</v>
      </c>
      <c r="F7" s="72">
        <f>E7</f>
        <v>0</v>
      </c>
      <c r="G7" s="83"/>
      <c r="H7" s="484" t="s">
        <v>876</v>
      </c>
    </row>
    <row r="8" spans="1:10" s="73" customFormat="1" ht="27" x14ac:dyDescent="0.3">
      <c r="B8" s="197" t="str">
        <f>'TAB3'!A14</f>
        <v xml:space="preserve">Charges émanant de factures d’achat d’électricité émises par un fournisseur commercial pour la couverture des pertes en réseau électrique </v>
      </c>
      <c r="C8" s="72">
        <f>'TAB5.2'!F10</f>
        <v>0</v>
      </c>
      <c r="D8" s="72">
        <f>'TAB5.2'!G10</f>
        <v>0</v>
      </c>
      <c r="E8" s="78">
        <f t="shared" si="0"/>
        <v>0</v>
      </c>
      <c r="F8" s="72">
        <f>'TAB5.2'!B18</f>
        <v>0</v>
      </c>
      <c r="G8" s="79">
        <f>'TAB5.2'!B19</f>
        <v>0</v>
      </c>
      <c r="H8" s="484" t="s">
        <v>877</v>
      </c>
    </row>
    <row r="9" spans="1:10" s="73" customFormat="1" ht="27" x14ac:dyDescent="0.3">
      <c r="B9" s="197" t="str">
        <f>'TAB3'!A15</f>
        <v xml:space="preserve">Charges émanant de factures émises par la société FeReSO dans le cadre du processus de réconciliation </v>
      </c>
      <c r="C9" s="72">
        <f>'TAB5.3'!F7</f>
        <v>0</v>
      </c>
      <c r="D9" s="72">
        <f>'TAB5.3'!G7</f>
        <v>0</v>
      </c>
      <c r="E9" s="78">
        <f t="shared" si="0"/>
        <v>0</v>
      </c>
      <c r="F9" s="72">
        <f t="shared" ref="F9:F14" si="1">E9</f>
        <v>0</v>
      </c>
      <c r="G9" s="83"/>
      <c r="H9" s="484" t="s">
        <v>878</v>
      </c>
    </row>
    <row r="10" spans="1:10" s="73" customFormat="1" ht="15" x14ac:dyDescent="0.3">
      <c r="B10" s="197" t="str">
        <f>'TAB3'!A16</f>
        <v xml:space="preserve">Redevance de voirie </v>
      </c>
      <c r="C10" s="72">
        <f>'TAB5.4'!F7</f>
        <v>0</v>
      </c>
      <c r="D10" s="72">
        <f>'TAB5.4'!G7</f>
        <v>0</v>
      </c>
      <c r="E10" s="78">
        <f>C10-D10</f>
        <v>0</v>
      </c>
      <c r="F10" s="72">
        <f t="shared" si="1"/>
        <v>0</v>
      </c>
      <c r="G10" s="83"/>
      <c r="H10" s="484" t="s">
        <v>879</v>
      </c>
    </row>
    <row r="11" spans="1:10" s="73" customFormat="1" ht="15" x14ac:dyDescent="0.3">
      <c r="B11" s="197" t="str">
        <f>'TAB3'!A17</f>
        <v>Charge fiscale résultant de l'application de l'impôt des sociétés</v>
      </c>
      <c r="C11" s="72">
        <f>+'TAB5.5'!G61</f>
        <v>0</v>
      </c>
      <c r="D11" s="72">
        <f>+'TAB5.5'!H66</f>
        <v>0</v>
      </c>
      <c r="E11" s="78">
        <f>C11-D11</f>
        <v>0</v>
      </c>
      <c r="F11" s="72">
        <f t="shared" si="1"/>
        <v>0</v>
      </c>
      <c r="G11" s="72"/>
      <c r="H11" s="484" t="s">
        <v>880</v>
      </c>
    </row>
    <row r="12" spans="1:10" s="73" customFormat="1" ht="27" x14ac:dyDescent="0.3">
      <c r="B12" s="197" t="str">
        <f>'TAB3'!A18</f>
        <v>Autres impôts, taxes, redevances, surcharges, précomptes immobiliers et mobiliers</v>
      </c>
      <c r="C12" s="72">
        <f>'TAB5.6'!F16</f>
        <v>0</v>
      </c>
      <c r="D12" s="72">
        <f>'TAB5.6'!G16</f>
        <v>0</v>
      </c>
      <c r="E12" s="78">
        <f>C12-D12</f>
        <v>0</v>
      </c>
      <c r="F12" s="72">
        <f t="shared" si="1"/>
        <v>0</v>
      </c>
      <c r="G12" s="83"/>
      <c r="H12" s="484" t="s">
        <v>883</v>
      </c>
    </row>
    <row r="13" spans="1:10" s="73" customFormat="1" ht="15" x14ac:dyDescent="0.3">
      <c r="B13" s="197" t="str">
        <f>'TAB3'!A19</f>
        <v>Cotisations de responsabilisation de l’ONSSAPL</v>
      </c>
      <c r="C13" s="72">
        <f>'TAB5.7'!F43</f>
        <v>0</v>
      </c>
      <c r="D13" s="72">
        <f>'TAB5.7'!G43</f>
        <v>0</v>
      </c>
      <c r="E13" s="78">
        <f>C13-D13</f>
        <v>0</v>
      </c>
      <c r="F13" s="72">
        <f t="shared" si="1"/>
        <v>0</v>
      </c>
      <c r="G13" s="83"/>
      <c r="H13" s="484" t="s">
        <v>881</v>
      </c>
    </row>
    <row r="14" spans="1:10" s="73" customFormat="1" ht="15" x14ac:dyDescent="0.3">
      <c r="B14" s="197" t="str">
        <f>'TAB3'!A20</f>
        <v xml:space="preserve">Charges de pension non-capitalisées </v>
      </c>
      <c r="C14" s="72">
        <f>'TAB5.8'!I11</f>
        <v>0</v>
      </c>
      <c r="D14" s="72">
        <f>'TAB5.8'!J11</f>
        <v>0</v>
      </c>
      <c r="E14" s="78">
        <f t="shared" si="0"/>
        <v>0</v>
      </c>
      <c r="F14" s="72">
        <f t="shared" si="1"/>
        <v>0</v>
      </c>
      <c r="G14" s="83"/>
      <c r="H14" s="484" t="s">
        <v>882</v>
      </c>
    </row>
    <row r="15" spans="1:10" s="89" customFormat="1" x14ac:dyDescent="0.3">
      <c r="B15" s="514" t="s">
        <v>14</v>
      </c>
      <c r="C15" s="515">
        <f>SUM(C7:C14)</f>
        <v>0</v>
      </c>
      <c r="D15" s="515">
        <f>SUM(D7:D14)</f>
        <v>0</v>
      </c>
      <c r="E15" s="515">
        <f>SUM(E7:E14)</f>
        <v>0</v>
      </c>
      <c r="F15" s="515">
        <f>SUM(F7:F14)</f>
        <v>0</v>
      </c>
      <c r="G15" s="515">
        <f>SUM(G7:G14)</f>
        <v>0</v>
      </c>
      <c r="H15" s="59"/>
    </row>
    <row r="16" spans="1:10" s="73" customFormat="1" x14ac:dyDescent="0.3">
      <c r="A16" s="389"/>
      <c r="B16" s="509"/>
      <c r="C16" s="511"/>
      <c r="D16" s="512"/>
      <c r="E16" s="512"/>
      <c r="F16" s="511"/>
      <c r="G16" s="513"/>
      <c r="H16" s="510"/>
      <c r="I16" s="389"/>
      <c r="J16" s="389"/>
    </row>
    <row r="17" spans="1:10" s="73" customFormat="1" x14ac:dyDescent="0.3">
      <c r="A17" s="389"/>
      <c r="B17" s="509"/>
      <c r="C17" s="511"/>
      <c r="D17" s="512"/>
      <c r="E17" s="512"/>
      <c r="F17" s="511"/>
      <c r="G17" s="513"/>
      <c r="H17" s="510"/>
      <c r="I17" s="389"/>
      <c r="J17" s="389"/>
    </row>
    <row r="18" spans="1:10" s="73" customFormat="1" x14ac:dyDescent="0.3">
      <c r="A18" s="389"/>
      <c r="B18" s="509"/>
      <c r="C18" s="511"/>
      <c r="D18" s="512"/>
      <c r="E18" s="512"/>
      <c r="F18" s="511"/>
      <c r="G18" s="513"/>
      <c r="H18" s="510"/>
      <c r="I18" s="389"/>
      <c r="J18" s="389"/>
    </row>
    <row r="19" spans="1:10" s="73" customFormat="1" x14ac:dyDescent="0.3">
      <c r="A19" s="389"/>
      <c r="B19" s="509"/>
      <c r="C19" s="511"/>
      <c r="D19" s="512"/>
      <c r="E19" s="512"/>
      <c r="F19" s="511"/>
      <c r="G19" s="513"/>
      <c r="H19" s="510"/>
      <c r="I19" s="389"/>
      <c r="J19" s="389"/>
    </row>
    <row r="20" spans="1:10" s="73" customFormat="1" x14ac:dyDescent="0.3">
      <c r="A20" s="389"/>
      <c r="B20" s="509"/>
      <c r="C20" s="511"/>
      <c r="D20" s="512"/>
      <c r="E20" s="512"/>
      <c r="F20" s="511"/>
      <c r="G20" s="513"/>
      <c r="H20" s="510"/>
      <c r="I20" s="389"/>
      <c r="J20" s="389"/>
    </row>
    <row r="21" spans="1:10" s="73" customFormat="1" x14ac:dyDescent="0.3">
      <c r="A21" s="389"/>
      <c r="B21" s="509"/>
      <c r="C21" s="511"/>
      <c r="D21" s="512"/>
      <c r="E21" s="512"/>
      <c r="F21" s="511"/>
      <c r="G21" s="513"/>
      <c r="H21" s="510"/>
      <c r="I21" s="389"/>
      <c r="J21" s="389"/>
    </row>
    <row r="22" spans="1:10" s="73" customFormat="1" x14ac:dyDescent="0.3">
      <c r="A22" s="389"/>
      <c r="B22" s="509"/>
      <c r="C22" s="511"/>
      <c r="D22" s="512"/>
      <c r="E22" s="512"/>
      <c r="F22" s="511"/>
      <c r="G22" s="513"/>
      <c r="H22" s="510"/>
      <c r="I22" s="389"/>
      <c r="J22" s="389"/>
    </row>
    <row r="23" spans="1:10" s="73" customFormat="1" x14ac:dyDescent="0.3">
      <c r="A23" s="389"/>
      <c r="B23" s="509"/>
      <c r="C23" s="511"/>
      <c r="D23" s="512"/>
      <c r="E23" s="512"/>
      <c r="F23" s="511"/>
      <c r="G23" s="513"/>
      <c r="H23" s="510"/>
      <c r="I23" s="389"/>
      <c r="J23" s="389"/>
    </row>
    <row r="24" spans="1:10" s="73" customFormat="1" x14ac:dyDescent="0.3">
      <c r="A24" s="389"/>
      <c r="B24" s="509"/>
      <c r="C24" s="511"/>
      <c r="D24" s="512"/>
      <c r="E24" s="512"/>
      <c r="F24" s="511"/>
      <c r="G24" s="513"/>
      <c r="H24" s="510"/>
      <c r="I24" s="389"/>
      <c r="J24" s="389"/>
    </row>
    <row r="25" spans="1:10" s="73" customFormat="1" x14ac:dyDescent="0.3">
      <c r="B25" s="146"/>
      <c r="C25" s="199"/>
      <c r="D25" s="144"/>
      <c r="E25" s="144"/>
      <c r="F25" s="199"/>
      <c r="G25" s="200"/>
      <c r="H25" s="41"/>
    </row>
    <row r="26" spans="1:10" s="73" customFormat="1" x14ac:dyDescent="0.3">
      <c r="B26" s="146"/>
      <c r="C26" s="199"/>
      <c r="D26" s="144"/>
      <c r="E26" s="144"/>
      <c r="F26" s="199"/>
      <c r="G26" s="200"/>
      <c r="H26" s="41"/>
    </row>
    <row r="27" spans="1:10" s="73" customFormat="1" x14ac:dyDescent="0.3">
      <c r="B27" s="146"/>
      <c r="C27" s="199"/>
      <c r="D27" s="144"/>
      <c r="E27" s="144"/>
      <c r="F27" s="199"/>
      <c r="G27" s="200"/>
      <c r="H27" s="41"/>
    </row>
    <row r="28" spans="1:10" s="73" customFormat="1" x14ac:dyDescent="0.3">
      <c r="B28" s="146"/>
      <c r="C28" s="199"/>
      <c r="D28" s="144"/>
      <c r="E28" s="144"/>
      <c r="F28" s="199"/>
      <c r="G28" s="200"/>
      <c r="H28" s="41"/>
    </row>
    <row r="29" spans="1:10" s="73" customFormat="1" x14ac:dyDescent="0.3">
      <c r="B29" s="146"/>
      <c r="C29" s="199"/>
      <c r="D29" s="144"/>
      <c r="E29" s="144"/>
      <c r="F29" s="199"/>
      <c r="G29" s="200"/>
      <c r="H29" s="41"/>
    </row>
    <row r="30" spans="1:10" s="73" customFormat="1" x14ac:dyDescent="0.3">
      <c r="B30" s="146"/>
      <c r="C30" s="199"/>
      <c r="D30" s="144"/>
      <c r="E30" s="144"/>
      <c r="F30" s="199"/>
      <c r="G30" s="200"/>
      <c r="H30" s="41"/>
    </row>
    <row r="31" spans="1:10" s="73" customFormat="1" x14ac:dyDescent="0.3">
      <c r="B31" s="146"/>
      <c r="C31" s="199"/>
      <c r="D31" s="144"/>
      <c r="E31" s="144"/>
      <c r="F31" s="199"/>
      <c r="G31" s="200"/>
      <c r="H31" s="41"/>
    </row>
    <row r="32" spans="1:10" s="73" customFormat="1" x14ac:dyDescent="0.3">
      <c r="B32" s="146"/>
      <c r="C32" s="199"/>
      <c r="D32" s="144"/>
      <c r="E32" s="144"/>
      <c r="F32" s="199"/>
      <c r="G32" s="200"/>
      <c r="H32" s="41"/>
    </row>
    <row r="33" spans="2:8" s="73" customFormat="1" x14ac:dyDescent="0.3">
      <c r="B33" s="146"/>
      <c r="C33" s="199"/>
      <c r="D33" s="144"/>
      <c r="E33" s="144"/>
      <c r="F33" s="199"/>
      <c r="G33" s="200"/>
      <c r="H33" s="41"/>
    </row>
    <row r="34" spans="2:8" s="73" customFormat="1" x14ac:dyDescent="0.3">
      <c r="B34" s="146"/>
      <c r="C34" s="199"/>
      <c r="D34" s="144"/>
      <c r="E34" s="144"/>
      <c r="F34" s="199"/>
      <c r="G34" s="200"/>
      <c r="H34" s="41"/>
    </row>
    <row r="35" spans="2:8" s="73" customFormat="1" x14ac:dyDescent="0.3">
      <c r="B35" s="146"/>
      <c r="C35" s="199"/>
      <c r="D35" s="144"/>
      <c r="E35" s="144"/>
      <c r="F35" s="199"/>
      <c r="G35" s="200"/>
      <c r="H35" s="41"/>
    </row>
    <row r="36" spans="2:8" s="73" customFormat="1" x14ac:dyDescent="0.3">
      <c r="B36" s="146"/>
      <c r="C36" s="199"/>
      <c r="D36" s="144"/>
      <c r="E36" s="144"/>
      <c r="F36" s="199"/>
      <c r="G36" s="200"/>
      <c r="H36" s="41"/>
    </row>
    <row r="37" spans="2:8" s="73" customFormat="1" x14ac:dyDescent="0.3">
      <c r="B37" s="146"/>
      <c r="C37" s="199"/>
      <c r="D37" s="144"/>
      <c r="E37" s="144"/>
      <c r="F37" s="199"/>
      <c r="G37" s="200"/>
      <c r="H37" s="41"/>
    </row>
    <row r="38" spans="2:8" s="73" customFormat="1" x14ac:dyDescent="0.3">
      <c r="B38" s="146"/>
      <c r="C38" s="199"/>
      <c r="D38" s="144"/>
      <c r="E38" s="144"/>
      <c r="F38" s="199"/>
      <c r="G38" s="200"/>
      <c r="H38" s="41"/>
    </row>
    <row r="39" spans="2:8" s="73" customFormat="1" x14ac:dyDescent="0.3">
      <c r="B39" s="146"/>
      <c r="C39" s="199"/>
      <c r="D39" s="144"/>
      <c r="E39" s="144"/>
      <c r="F39" s="199"/>
      <c r="G39" s="200"/>
      <c r="H39" s="41"/>
    </row>
    <row r="40" spans="2:8" s="73" customFormat="1" x14ac:dyDescent="0.3">
      <c r="B40" s="146"/>
      <c r="C40" s="199"/>
      <c r="D40" s="144"/>
      <c r="E40" s="144"/>
      <c r="F40" s="199"/>
      <c r="G40" s="200"/>
      <c r="H40" s="41"/>
    </row>
    <row r="41" spans="2:8" s="73" customFormat="1" x14ac:dyDescent="0.3">
      <c r="B41" s="146"/>
      <c r="C41" s="199"/>
      <c r="D41" s="144"/>
      <c r="E41" s="144"/>
      <c r="F41" s="199"/>
      <c r="G41" s="200"/>
      <c r="H41" s="41"/>
    </row>
    <row r="42" spans="2:8" s="73" customFormat="1" x14ac:dyDescent="0.3">
      <c r="B42" s="146"/>
      <c r="C42" s="199"/>
      <c r="D42" s="144"/>
      <c r="E42" s="144"/>
      <c r="F42" s="199"/>
      <c r="G42" s="200"/>
      <c r="H42" s="41"/>
    </row>
    <row r="43" spans="2:8" s="73" customFormat="1" x14ac:dyDescent="0.3">
      <c r="B43" s="146"/>
      <c r="C43" s="199"/>
      <c r="D43" s="144"/>
      <c r="E43" s="144"/>
      <c r="F43" s="199"/>
      <c r="G43" s="200"/>
      <c r="H43" s="41"/>
    </row>
    <row r="44" spans="2:8" s="73" customFormat="1" x14ac:dyDescent="0.3">
      <c r="B44" s="146"/>
      <c r="C44" s="199"/>
      <c r="D44" s="144"/>
      <c r="E44" s="144"/>
      <c r="F44" s="199"/>
      <c r="G44" s="200"/>
      <c r="H44" s="41"/>
    </row>
    <row r="45" spans="2:8" s="73" customFormat="1" x14ac:dyDescent="0.3">
      <c r="B45" s="146"/>
      <c r="C45" s="199"/>
      <c r="D45" s="144"/>
      <c r="E45" s="144"/>
      <c r="F45" s="199"/>
      <c r="G45" s="200"/>
      <c r="H45" s="41"/>
    </row>
    <row r="46" spans="2:8" s="73" customFormat="1" x14ac:dyDescent="0.3">
      <c r="B46" s="146"/>
      <c r="C46" s="199"/>
      <c r="D46" s="144"/>
      <c r="E46" s="144"/>
      <c r="F46" s="199"/>
      <c r="G46" s="200"/>
      <c r="H46" s="41"/>
    </row>
    <row r="47" spans="2:8" s="73" customFormat="1" x14ac:dyDescent="0.3">
      <c r="B47" s="146"/>
      <c r="C47" s="199"/>
      <c r="D47" s="144"/>
      <c r="E47" s="144"/>
      <c r="F47" s="199"/>
      <c r="G47" s="200"/>
      <c r="H47" s="41"/>
    </row>
    <row r="48" spans="2:8" s="73" customFormat="1" x14ac:dyDescent="0.3">
      <c r="B48" s="146"/>
      <c r="C48" s="145"/>
      <c r="D48" s="146"/>
      <c r="E48" s="146"/>
      <c r="F48" s="118"/>
      <c r="H48" s="41"/>
    </row>
    <row r="49" spans="2:8" s="73" customFormat="1" x14ac:dyDescent="0.3">
      <c r="B49" s="146"/>
      <c r="C49" s="145"/>
      <c r="D49" s="146"/>
      <c r="E49" s="146"/>
      <c r="F49" s="118"/>
      <c r="H49" s="41"/>
    </row>
    <row r="50" spans="2:8" s="73" customFormat="1" x14ac:dyDescent="0.3">
      <c r="B50" s="146"/>
      <c r="C50" s="145"/>
      <c r="D50" s="146"/>
      <c r="E50" s="146"/>
      <c r="F50" s="118"/>
      <c r="H50" s="41"/>
    </row>
    <row r="51" spans="2:8" s="73" customFormat="1" x14ac:dyDescent="0.3">
      <c r="B51" s="146"/>
      <c r="C51" s="145"/>
      <c r="D51" s="146"/>
      <c r="E51" s="146"/>
      <c r="F51" s="118"/>
      <c r="H51" s="41"/>
    </row>
    <row r="52" spans="2:8" s="73" customFormat="1" x14ac:dyDescent="0.3">
      <c r="B52" s="146"/>
      <c r="C52" s="145"/>
      <c r="D52" s="146"/>
      <c r="E52" s="146"/>
      <c r="F52" s="118"/>
      <c r="H52" s="41"/>
    </row>
    <row r="53" spans="2:8" s="73" customFormat="1" x14ac:dyDescent="0.3">
      <c r="B53" s="146"/>
      <c r="C53" s="145"/>
      <c r="D53" s="146"/>
      <c r="E53" s="146"/>
      <c r="F53" s="118"/>
      <c r="H53" s="41"/>
    </row>
    <row r="54" spans="2:8" s="73" customFormat="1" x14ac:dyDescent="0.3">
      <c r="B54" s="146"/>
      <c r="C54" s="145"/>
      <c r="D54" s="146"/>
      <c r="E54" s="146"/>
      <c r="F54" s="118"/>
      <c r="H54" s="41"/>
    </row>
    <row r="55" spans="2:8" s="73" customFormat="1" x14ac:dyDescent="0.3">
      <c r="B55" s="146"/>
      <c r="C55" s="145"/>
      <c r="D55" s="146"/>
      <c r="E55" s="146"/>
      <c r="F55" s="118"/>
      <c r="H55" s="41"/>
    </row>
    <row r="56" spans="2:8" s="73" customFormat="1" x14ac:dyDescent="0.3">
      <c r="B56" s="146"/>
      <c r="C56" s="145"/>
      <c r="D56" s="146"/>
      <c r="E56" s="146"/>
      <c r="F56" s="118"/>
      <c r="H56" s="41"/>
    </row>
    <row r="57" spans="2:8" s="73" customFormat="1" x14ac:dyDescent="0.3">
      <c r="B57" s="146"/>
      <c r="C57" s="145"/>
      <c r="D57" s="146"/>
      <c r="E57" s="146"/>
      <c r="F57" s="118"/>
      <c r="H57" s="41"/>
    </row>
    <row r="58" spans="2:8" s="73" customFormat="1" x14ac:dyDescent="0.3">
      <c r="B58" s="146"/>
      <c r="C58" s="145"/>
      <c r="D58" s="146"/>
      <c r="E58" s="146"/>
      <c r="F58" s="118"/>
      <c r="H58" s="41"/>
    </row>
    <row r="59" spans="2:8" s="73" customFormat="1" x14ac:dyDescent="0.3">
      <c r="B59" s="146"/>
      <c r="C59" s="145"/>
      <c r="D59" s="146"/>
      <c r="E59" s="146"/>
      <c r="F59" s="118"/>
      <c r="H59" s="41"/>
    </row>
    <row r="60" spans="2:8" s="73" customFormat="1" x14ac:dyDescent="0.3">
      <c r="B60" s="146"/>
      <c r="C60" s="145"/>
      <c r="D60" s="146"/>
      <c r="E60" s="146"/>
      <c r="F60" s="118"/>
      <c r="H60" s="41"/>
    </row>
    <row r="61" spans="2:8" s="73" customFormat="1" x14ac:dyDescent="0.3">
      <c r="B61" s="146"/>
      <c r="C61" s="145"/>
      <c r="D61" s="146"/>
      <c r="E61" s="146"/>
      <c r="F61" s="118"/>
      <c r="H61" s="41"/>
    </row>
    <row r="62" spans="2:8" s="73" customFormat="1" x14ac:dyDescent="0.3">
      <c r="B62" s="146"/>
      <c r="C62" s="145"/>
      <c r="D62" s="146"/>
      <c r="E62" s="146"/>
      <c r="F62" s="118"/>
      <c r="H62" s="41"/>
    </row>
    <row r="63" spans="2:8" s="73" customFormat="1" x14ac:dyDescent="0.3">
      <c r="B63" s="146"/>
      <c r="C63" s="145"/>
      <c r="D63" s="146"/>
      <c r="E63" s="146"/>
      <c r="F63" s="118"/>
      <c r="H63" s="41"/>
    </row>
    <row r="64" spans="2:8" s="73" customFormat="1" x14ac:dyDescent="0.3">
      <c r="B64" s="146"/>
      <c r="C64" s="145"/>
      <c r="D64" s="146"/>
      <c r="E64" s="146"/>
      <c r="F64" s="118"/>
      <c r="H64" s="41"/>
    </row>
    <row r="65" spans="2:8" s="73" customFormat="1" x14ac:dyDescent="0.3">
      <c r="B65" s="146"/>
      <c r="C65" s="145"/>
      <c r="D65" s="146"/>
      <c r="E65" s="146"/>
      <c r="F65" s="118"/>
      <c r="H65" s="41"/>
    </row>
    <row r="66" spans="2:8" s="73" customFormat="1" x14ac:dyDescent="0.3">
      <c r="B66" s="146"/>
      <c r="C66" s="145"/>
      <c r="D66" s="146"/>
      <c r="E66" s="146"/>
      <c r="F66" s="118"/>
      <c r="H66" s="41"/>
    </row>
    <row r="67" spans="2:8" s="73" customFormat="1" x14ac:dyDescent="0.3">
      <c r="B67" s="146"/>
      <c r="C67" s="145"/>
      <c r="D67" s="146"/>
      <c r="E67" s="146"/>
      <c r="F67" s="118"/>
      <c r="H67" s="41"/>
    </row>
    <row r="68" spans="2:8" s="73" customFormat="1" x14ac:dyDescent="0.3">
      <c r="B68" s="146"/>
      <c r="C68" s="145"/>
      <c r="D68" s="146"/>
      <c r="E68" s="146"/>
      <c r="F68" s="118"/>
      <c r="H68" s="41"/>
    </row>
    <row r="69" spans="2:8" s="73" customFormat="1" x14ac:dyDescent="0.3">
      <c r="B69" s="146"/>
      <c r="C69" s="145"/>
      <c r="D69" s="146"/>
      <c r="E69" s="146"/>
      <c r="F69" s="118"/>
      <c r="H69" s="41"/>
    </row>
    <row r="70" spans="2:8" s="73" customFormat="1" x14ac:dyDescent="0.3">
      <c r="B70" s="146"/>
      <c r="C70" s="145"/>
      <c r="D70" s="146"/>
      <c r="E70" s="146"/>
      <c r="F70" s="118"/>
      <c r="H70" s="41"/>
    </row>
    <row r="71" spans="2:8" s="73" customFormat="1" x14ac:dyDescent="0.3">
      <c r="B71" s="146"/>
      <c r="C71" s="145"/>
      <c r="D71" s="146"/>
      <c r="E71" s="146"/>
      <c r="F71" s="118"/>
      <c r="H71" s="41"/>
    </row>
    <row r="72" spans="2:8" s="73" customFormat="1" x14ac:dyDescent="0.3">
      <c r="B72" s="146"/>
      <c r="C72" s="145"/>
      <c r="D72" s="146"/>
      <c r="E72" s="146"/>
      <c r="F72" s="118"/>
      <c r="H72" s="41"/>
    </row>
    <row r="73" spans="2:8" s="73" customFormat="1" x14ac:dyDescent="0.3">
      <c r="B73" s="146"/>
      <c r="C73" s="145"/>
      <c r="D73" s="146"/>
      <c r="E73" s="146"/>
      <c r="F73" s="118"/>
      <c r="H73" s="41"/>
    </row>
    <row r="74" spans="2:8" s="73" customFormat="1" x14ac:dyDescent="0.3">
      <c r="B74" s="146"/>
      <c r="C74" s="145"/>
      <c r="D74" s="146"/>
      <c r="E74" s="146"/>
      <c r="F74" s="118"/>
      <c r="H74" s="41"/>
    </row>
    <row r="75" spans="2:8" s="73" customFormat="1" x14ac:dyDescent="0.3">
      <c r="B75" s="146"/>
      <c r="C75" s="145"/>
      <c r="D75" s="146"/>
      <c r="E75" s="146"/>
      <c r="F75" s="118"/>
      <c r="H75" s="41"/>
    </row>
    <row r="76" spans="2:8" s="73" customFormat="1" x14ac:dyDescent="0.3">
      <c r="B76" s="146"/>
      <c r="C76" s="145"/>
      <c r="D76" s="146"/>
      <c r="E76" s="146"/>
      <c r="F76" s="118"/>
      <c r="H76" s="41"/>
    </row>
    <row r="77" spans="2:8" s="73" customFormat="1" x14ac:dyDescent="0.3">
      <c r="B77" s="146"/>
      <c r="C77" s="145"/>
      <c r="D77" s="146"/>
      <c r="E77" s="146"/>
      <c r="F77" s="118"/>
      <c r="H77" s="41"/>
    </row>
    <row r="78" spans="2:8" s="73" customFormat="1" x14ac:dyDescent="0.3">
      <c r="B78" s="146"/>
      <c r="C78" s="145"/>
      <c r="D78" s="146"/>
      <c r="E78" s="146"/>
      <c r="F78" s="118"/>
      <c r="H78" s="41"/>
    </row>
    <row r="79" spans="2:8" s="73" customFormat="1" x14ac:dyDescent="0.3">
      <c r="B79" s="146"/>
      <c r="C79" s="145"/>
      <c r="D79" s="146"/>
      <c r="E79" s="146"/>
      <c r="F79" s="118"/>
      <c r="H79" s="41"/>
    </row>
    <row r="80" spans="2:8" s="73" customFormat="1" x14ac:dyDescent="0.3">
      <c r="B80" s="146"/>
      <c r="C80" s="145"/>
      <c r="D80" s="146"/>
      <c r="E80" s="146"/>
      <c r="F80" s="118"/>
      <c r="H80" s="41"/>
    </row>
    <row r="81" spans="2:8" s="73" customFormat="1" x14ac:dyDescent="0.3">
      <c r="B81" s="146"/>
      <c r="C81" s="145"/>
      <c r="D81" s="146"/>
      <c r="E81" s="146"/>
      <c r="F81" s="118"/>
      <c r="H81" s="41"/>
    </row>
    <row r="82" spans="2:8" s="73" customFormat="1" x14ac:dyDescent="0.3">
      <c r="B82" s="146"/>
      <c r="C82" s="145"/>
      <c r="D82" s="146"/>
      <c r="E82" s="146"/>
      <c r="F82" s="118"/>
      <c r="H82" s="41"/>
    </row>
    <row r="83" spans="2:8" s="73" customFormat="1" x14ac:dyDescent="0.3">
      <c r="B83" s="146"/>
      <c r="C83" s="145"/>
      <c r="D83" s="146"/>
      <c r="E83" s="146"/>
      <c r="F83" s="118"/>
      <c r="H83" s="41"/>
    </row>
    <row r="84" spans="2:8" s="73" customFormat="1" x14ac:dyDescent="0.3">
      <c r="B84" s="146"/>
      <c r="C84" s="145"/>
      <c r="D84" s="146"/>
      <c r="E84" s="146"/>
      <c r="F84" s="118"/>
      <c r="H84" s="41"/>
    </row>
    <row r="85" spans="2:8" s="73" customFormat="1" x14ac:dyDescent="0.3">
      <c r="B85" s="146"/>
      <c r="C85" s="145"/>
      <c r="D85" s="146"/>
      <c r="E85" s="146"/>
      <c r="F85" s="118"/>
      <c r="H85" s="41"/>
    </row>
    <row r="86" spans="2:8" s="73" customFormat="1" x14ac:dyDescent="0.3">
      <c r="B86" s="146"/>
      <c r="C86" s="145"/>
      <c r="D86" s="146"/>
      <c r="E86" s="146"/>
      <c r="F86" s="118"/>
      <c r="H86" s="41"/>
    </row>
    <row r="87" spans="2:8" s="73" customFormat="1" x14ac:dyDescent="0.3">
      <c r="B87" s="146"/>
      <c r="C87" s="145"/>
      <c r="D87" s="146"/>
      <c r="E87" s="146"/>
      <c r="F87" s="118"/>
      <c r="H87" s="41"/>
    </row>
    <row r="88" spans="2:8" s="73" customFormat="1" x14ac:dyDescent="0.3">
      <c r="B88" s="146"/>
      <c r="C88" s="145"/>
      <c r="D88" s="146"/>
      <c r="E88" s="146"/>
      <c r="F88" s="118"/>
      <c r="H88" s="41"/>
    </row>
    <row r="89" spans="2:8" s="73" customFormat="1" x14ac:dyDescent="0.3">
      <c r="B89" s="146"/>
      <c r="C89" s="145"/>
      <c r="D89" s="146"/>
      <c r="E89" s="146"/>
      <c r="F89" s="118"/>
      <c r="H89" s="41"/>
    </row>
    <row r="90" spans="2:8" s="73" customFormat="1" x14ac:dyDescent="0.3">
      <c r="B90" s="146"/>
      <c r="C90" s="145"/>
      <c r="D90" s="146"/>
      <c r="E90" s="146"/>
      <c r="F90" s="118"/>
      <c r="H90" s="41"/>
    </row>
    <row r="91" spans="2:8" s="73" customFormat="1" x14ac:dyDescent="0.3">
      <c r="B91" s="146"/>
      <c r="C91" s="145"/>
      <c r="D91" s="146"/>
      <c r="E91" s="146"/>
      <c r="F91" s="118"/>
      <c r="H91" s="41"/>
    </row>
    <row r="92" spans="2:8" s="73" customFormat="1" x14ac:dyDescent="0.3">
      <c r="B92" s="146"/>
      <c r="C92" s="145"/>
      <c r="D92" s="146"/>
      <c r="E92" s="146"/>
      <c r="F92" s="118"/>
      <c r="H92" s="41"/>
    </row>
    <row r="93" spans="2:8" s="73" customFormat="1" x14ac:dyDescent="0.3">
      <c r="B93" s="146"/>
      <c r="C93" s="145"/>
      <c r="D93" s="146"/>
      <c r="E93" s="146"/>
      <c r="F93" s="118"/>
      <c r="H93" s="41"/>
    </row>
    <row r="94" spans="2:8" s="73" customFormat="1" x14ac:dyDescent="0.3">
      <c r="B94" s="146"/>
      <c r="C94" s="145"/>
      <c r="D94" s="146"/>
      <c r="E94" s="146"/>
      <c r="F94" s="118"/>
      <c r="H94" s="41"/>
    </row>
    <row r="95" spans="2:8" s="73" customFormat="1" x14ac:dyDescent="0.3">
      <c r="B95" s="146"/>
      <c r="C95" s="145"/>
      <c r="D95" s="146"/>
      <c r="E95" s="146"/>
      <c r="F95" s="118"/>
      <c r="H95" s="41"/>
    </row>
    <row r="96" spans="2:8" s="73" customFormat="1" x14ac:dyDescent="0.3">
      <c r="B96" s="146"/>
      <c r="C96" s="145"/>
      <c r="D96" s="146"/>
      <c r="E96" s="146"/>
      <c r="F96" s="118"/>
      <c r="H96" s="41"/>
    </row>
    <row r="97" spans="2:8" s="73" customFormat="1" x14ac:dyDescent="0.3">
      <c r="B97" s="146"/>
      <c r="C97" s="145"/>
      <c r="D97" s="146"/>
      <c r="E97" s="146"/>
      <c r="F97" s="118"/>
      <c r="H97" s="41"/>
    </row>
    <row r="98" spans="2:8" s="73" customFormat="1" x14ac:dyDescent="0.3">
      <c r="B98" s="146"/>
      <c r="C98" s="145"/>
      <c r="D98" s="146"/>
      <c r="E98" s="146"/>
      <c r="F98" s="118"/>
      <c r="H98" s="41"/>
    </row>
    <row r="99" spans="2:8" s="73" customFormat="1" x14ac:dyDescent="0.3">
      <c r="B99" s="146"/>
      <c r="C99" s="145"/>
      <c r="D99" s="146"/>
      <c r="E99" s="146"/>
      <c r="F99" s="118"/>
      <c r="H99" s="41"/>
    </row>
    <row r="100" spans="2:8" s="73" customFormat="1" x14ac:dyDescent="0.3">
      <c r="B100" s="146"/>
      <c r="C100" s="145"/>
      <c r="D100" s="146"/>
      <c r="E100" s="146"/>
      <c r="F100" s="118"/>
      <c r="H100" s="41"/>
    </row>
    <row r="101" spans="2:8" s="73" customFormat="1" x14ac:dyDescent="0.3">
      <c r="B101" s="146"/>
      <c r="C101" s="145"/>
      <c r="D101" s="146"/>
      <c r="E101" s="146"/>
      <c r="F101" s="118"/>
      <c r="H101" s="41"/>
    </row>
    <row r="102" spans="2:8" s="73" customFormat="1" x14ac:dyDescent="0.3">
      <c r="B102" s="146"/>
      <c r="C102" s="145"/>
      <c r="D102" s="146"/>
      <c r="E102" s="146"/>
      <c r="F102" s="118"/>
      <c r="H102" s="41"/>
    </row>
    <row r="103" spans="2:8" s="73" customFormat="1" x14ac:dyDescent="0.3">
      <c r="B103" s="146"/>
      <c r="C103" s="145"/>
      <c r="D103" s="146"/>
      <c r="E103" s="146"/>
      <c r="F103" s="118"/>
      <c r="H103" s="41"/>
    </row>
    <row r="104" spans="2:8" s="73" customFormat="1" x14ac:dyDescent="0.3">
      <c r="B104" s="146"/>
      <c r="C104" s="145"/>
      <c r="D104" s="146"/>
      <c r="E104" s="146"/>
      <c r="F104" s="118"/>
      <c r="H104" s="41"/>
    </row>
    <row r="105" spans="2:8" s="73" customFormat="1" x14ac:dyDescent="0.3">
      <c r="B105" s="146"/>
      <c r="C105" s="145"/>
      <c r="D105" s="146"/>
      <c r="E105" s="146"/>
      <c r="F105" s="118"/>
      <c r="H105" s="41"/>
    </row>
    <row r="106" spans="2:8" s="73" customFormat="1" x14ac:dyDescent="0.3">
      <c r="B106" s="146"/>
      <c r="C106" s="145"/>
      <c r="D106" s="146"/>
      <c r="E106" s="146"/>
      <c r="F106" s="118"/>
      <c r="H106" s="41"/>
    </row>
    <row r="107" spans="2:8" s="73" customFormat="1" x14ac:dyDescent="0.3">
      <c r="B107" s="146"/>
      <c r="C107" s="145"/>
      <c r="D107" s="146"/>
      <c r="E107" s="146"/>
      <c r="F107" s="118"/>
      <c r="H107" s="41"/>
    </row>
    <row r="108" spans="2:8" s="73" customFormat="1" x14ac:dyDescent="0.3">
      <c r="B108" s="146"/>
      <c r="C108" s="145"/>
      <c r="D108" s="146"/>
      <c r="E108" s="146"/>
      <c r="F108" s="118"/>
      <c r="H108" s="41"/>
    </row>
    <row r="109" spans="2:8" s="73" customFormat="1" x14ac:dyDescent="0.3">
      <c r="B109" s="146"/>
      <c r="C109" s="145"/>
      <c r="D109" s="146"/>
      <c r="E109" s="146"/>
      <c r="F109" s="118"/>
      <c r="H109" s="41"/>
    </row>
    <row r="110" spans="2:8" s="73" customFormat="1" x14ac:dyDescent="0.3">
      <c r="B110" s="146"/>
      <c r="C110" s="145"/>
      <c r="D110" s="146"/>
      <c r="E110" s="146"/>
      <c r="F110" s="118"/>
      <c r="H110" s="41"/>
    </row>
    <row r="111" spans="2:8" s="73" customFormat="1" x14ac:dyDescent="0.3">
      <c r="B111" s="146"/>
      <c r="C111" s="145"/>
      <c r="D111" s="146"/>
      <c r="E111" s="146"/>
      <c r="F111" s="118"/>
      <c r="H111" s="41"/>
    </row>
    <row r="112" spans="2:8" s="73" customFormat="1" x14ac:dyDescent="0.3">
      <c r="B112" s="146"/>
      <c r="C112" s="145"/>
      <c r="D112" s="146"/>
      <c r="E112" s="146"/>
      <c r="F112" s="118"/>
      <c r="H112" s="41"/>
    </row>
    <row r="113" spans="2:8" s="73" customFormat="1" x14ac:dyDescent="0.3">
      <c r="B113" s="146"/>
      <c r="C113" s="145"/>
      <c r="D113" s="146"/>
      <c r="E113" s="146"/>
      <c r="F113" s="118"/>
      <c r="H113" s="41"/>
    </row>
    <row r="114" spans="2:8" s="73" customFormat="1" x14ac:dyDescent="0.3">
      <c r="B114" s="146"/>
      <c r="C114" s="145"/>
      <c r="D114" s="146"/>
      <c r="E114" s="146"/>
      <c r="F114" s="118"/>
      <c r="H114" s="41"/>
    </row>
    <row r="115" spans="2:8" s="73" customFormat="1" x14ac:dyDescent="0.3">
      <c r="B115" s="146"/>
      <c r="C115" s="145"/>
      <c r="D115" s="146"/>
      <c r="E115" s="146"/>
      <c r="F115" s="118"/>
      <c r="H115" s="41"/>
    </row>
    <row r="116" spans="2:8" s="73" customFormat="1" x14ac:dyDescent="0.3">
      <c r="B116" s="146"/>
      <c r="C116" s="145"/>
      <c r="D116" s="146"/>
      <c r="E116" s="146"/>
      <c r="F116" s="118"/>
      <c r="H116" s="41"/>
    </row>
    <row r="117" spans="2:8" s="73" customFormat="1" x14ac:dyDescent="0.3">
      <c r="B117" s="146"/>
      <c r="C117" s="145"/>
      <c r="D117" s="146"/>
      <c r="E117" s="146"/>
      <c r="F117" s="118"/>
      <c r="H117" s="41"/>
    </row>
    <row r="118" spans="2:8" s="73" customFormat="1" x14ac:dyDescent="0.3">
      <c r="B118" s="146"/>
      <c r="C118" s="145"/>
      <c r="D118" s="146"/>
      <c r="E118" s="146"/>
      <c r="F118" s="118"/>
      <c r="H118" s="41"/>
    </row>
    <row r="119" spans="2:8" s="73" customFormat="1" x14ac:dyDescent="0.3">
      <c r="B119" s="146"/>
      <c r="C119" s="145"/>
      <c r="D119" s="146"/>
      <c r="E119" s="146"/>
      <c r="F119" s="118"/>
      <c r="H119" s="41"/>
    </row>
    <row r="120" spans="2:8" s="73" customFormat="1" x14ac:dyDescent="0.3">
      <c r="B120" s="146"/>
      <c r="C120" s="145"/>
      <c r="D120" s="146"/>
      <c r="E120" s="146"/>
      <c r="F120" s="118"/>
      <c r="H120" s="41"/>
    </row>
    <row r="121" spans="2:8" s="73" customFormat="1" x14ac:dyDescent="0.3">
      <c r="B121" s="146"/>
      <c r="C121" s="145"/>
      <c r="D121" s="146"/>
      <c r="E121" s="146"/>
      <c r="F121" s="118"/>
      <c r="H121" s="41"/>
    </row>
    <row r="122" spans="2:8" s="73" customFormat="1" x14ac:dyDescent="0.3">
      <c r="B122" s="146"/>
      <c r="C122" s="145"/>
      <c r="D122" s="146"/>
      <c r="E122" s="146"/>
      <c r="F122" s="118"/>
      <c r="H122" s="41"/>
    </row>
    <row r="123" spans="2:8" s="73" customFormat="1" x14ac:dyDescent="0.3">
      <c r="B123" s="146"/>
      <c r="C123" s="145"/>
      <c r="D123" s="146"/>
      <c r="E123" s="146"/>
      <c r="F123" s="118"/>
      <c r="H123" s="41"/>
    </row>
    <row r="124" spans="2:8" s="73" customFormat="1" x14ac:dyDescent="0.3">
      <c r="B124" s="146"/>
      <c r="C124" s="145"/>
      <c r="D124" s="146"/>
      <c r="E124" s="146"/>
      <c r="F124" s="118"/>
      <c r="H124" s="41"/>
    </row>
    <row r="125" spans="2:8" s="73" customFormat="1" x14ac:dyDescent="0.3">
      <c r="B125" s="146"/>
      <c r="C125" s="145"/>
      <c r="D125" s="146"/>
      <c r="E125" s="146"/>
      <c r="F125" s="118"/>
      <c r="H125" s="41"/>
    </row>
    <row r="126" spans="2:8" s="73" customFormat="1" x14ac:dyDescent="0.3">
      <c r="B126" s="146"/>
      <c r="C126" s="145"/>
      <c r="D126" s="146"/>
      <c r="E126" s="146"/>
      <c r="F126" s="118"/>
      <c r="H126" s="41"/>
    </row>
    <row r="127" spans="2:8" s="73" customFormat="1" x14ac:dyDescent="0.3">
      <c r="B127" s="146"/>
      <c r="C127" s="145"/>
      <c r="D127" s="146"/>
      <c r="E127" s="146"/>
      <c r="F127" s="118"/>
      <c r="H127" s="41"/>
    </row>
    <row r="128" spans="2:8" s="73" customFormat="1" x14ac:dyDescent="0.3">
      <c r="B128" s="146"/>
      <c r="C128" s="145"/>
      <c r="D128" s="146"/>
      <c r="E128" s="146"/>
      <c r="F128" s="118"/>
      <c r="H128" s="41"/>
    </row>
    <row r="129" spans="2:8" s="73" customFormat="1" x14ac:dyDescent="0.3">
      <c r="B129" s="146"/>
      <c r="C129" s="145"/>
      <c r="D129" s="146"/>
      <c r="E129" s="146"/>
      <c r="F129" s="118"/>
      <c r="H129" s="41"/>
    </row>
    <row r="130" spans="2:8" s="73" customFormat="1" x14ac:dyDescent="0.3">
      <c r="B130" s="146"/>
      <c r="C130" s="145"/>
      <c r="D130" s="146"/>
      <c r="E130" s="146"/>
      <c r="F130" s="118"/>
      <c r="H130" s="41"/>
    </row>
    <row r="131" spans="2:8" s="73" customFormat="1" x14ac:dyDescent="0.3">
      <c r="B131" s="146"/>
      <c r="C131" s="145"/>
      <c r="D131" s="146"/>
      <c r="E131" s="146"/>
      <c r="F131" s="118"/>
      <c r="H131" s="41"/>
    </row>
    <row r="132" spans="2:8" s="73" customFormat="1" x14ac:dyDescent="0.3">
      <c r="B132" s="146"/>
      <c r="C132" s="145"/>
      <c r="D132" s="146"/>
      <c r="E132" s="146"/>
      <c r="F132" s="118"/>
      <c r="H132" s="41"/>
    </row>
    <row r="133" spans="2:8" s="73" customFormat="1" x14ac:dyDescent="0.3">
      <c r="B133" s="146"/>
      <c r="C133" s="145"/>
      <c r="D133" s="146"/>
      <c r="E133" s="146"/>
      <c r="F133" s="118"/>
      <c r="H133" s="41"/>
    </row>
    <row r="134" spans="2:8" s="73" customFormat="1" x14ac:dyDescent="0.3">
      <c r="B134" s="146"/>
      <c r="C134" s="145"/>
      <c r="D134" s="146"/>
      <c r="E134" s="146"/>
      <c r="F134" s="118"/>
      <c r="H134" s="41"/>
    </row>
    <row r="135" spans="2:8" s="73" customFormat="1" x14ac:dyDescent="0.3">
      <c r="B135" s="146"/>
      <c r="C135" s="145"/>
      <c r="D135" s="146"/>
      <c r="E135" s="146"/>
      <c r="F135" s="118"/>
      <c r="H135" s="41"/>
    </row>
    <row r="136" spans="2:8" s="73" customFormat="1" x14ac:dyDescent="0.3">
      <c r="B136" s="146"/>
      <c r="C136" s="145"/>
      <c r="D136" s="146"/>
      <c r="E136" s="146"/>
      <c r="F136" s="118"/>
      <c r="H136" s="41"/>
    </row>
    <row r="137" spans="2:8" s="73" customFormat="1" x14ac:dyDescent="0.3">
      <c r="B137" s="146"/>
      <c r="C137" s="145"/>
      <c r="D137" s="146"/>
      <c r="E137" s="146"/>
      <c r="F137" s="118"/>
      <c r="H137" s="41"/>
    </row>
    <row r="138" spans="2:8" s="73" customFormat="1" x14ac:dyDescent="0.3">
      <c r="B138" s="146"/>
      <c r="C138" s="145"/>
      <c r="D138" s="146"/>
      <c r="E138" s="146"/>
      <c r="F138" s="118"/>
      <c r="H138" s="41"/>
    </row>
    <row r="139" spans="2:8" s="73" customFormat="1" x14ac:dyDescent="0.3">
      <c r="B139" s="146"/>
      <c r="C139" s="145"/>
      <c r="D139" s="146"/>
      <c r="E139" s="146"/>
      <c r="F139" s="118"/>
      <c r="H139" s="41"/>
    </row>
    <row r="140" spans="2:8" s="73" customFormat="1" x14ac:dyDescent="0.3">
      <c r="B140" s="146"/>
      <c r="C140" s="145"/>
      <c r="D140" s="146"/>
      <c r="E140" s="146"/>
      <c r="F140" s="118"/>
      <c r="H140" s="41"/>
    </row>
  </sheetData>
  <mergeCells count="1">
    <mergeCell ref="B3:H3"/>
  </mergeCells>
  <hyperlinks>
    <hyperlink ref="B1" location="TAB00!A1" display="Retour page de garde" xr:uid="{00000000-0004-0000-1300-000000000000}"/>
    <hyperlink ref="H7" location="TAB5.1!A1" display="TAB5.1" xr:uid="{00000000-0004-0000-1300-000001000000}"/>
    <hyperlink ref="H8" location="TAB5.2!A1" display="TAB5.2" xr:uid="{00000000-0004-0000-1300-000002000000}"/>
    <hyperlink ref="H9" location="TAB5.3!A1" display="TAB5.3" xr:uid="{00000000-0004-0000-1300-000003000000}"/>
    <hyperlink ref="H10" location="TAB5.4!A1" display="TAB5.4" xr:uid="{00000000-0004-0000-1300-000004000000}"/>
    <hyperlink ref="H11" location="TAB5.5!A1" display="TAB5.5" xr:uid="{00000000-0004-0000-1300-000005000000}"/>
    <hyperlink ref="H12" location="TAB5.6!A1" display="TAB5.6" xr:uid="{00000000-0004-0000-1300-000006000000}"/>
    <hyperlink ref="H13" location="TAB5.7!A1" display="TAB5.7" xr:uid="{00000000-0004-0000-1300-000007000000}"/>
    <hyperlink ref="H14" location="TAB5.8!A1" display="TAB5.8"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zoomScale="94" zoomScaleNormal="94" zoomScaleSheetLayoutView="20" workbookViewId="0">
      <selection activeCell="A3" sqref="A3:H3"/>
    </sheetView>
  </sheetViews>
  <sheetFormatPr baseColWidth="10" defaultColWidth="7.83203125" defaultRowHeight="13.5" x14ac:dyDescent="0.3"/>
  <cols>
    <col min="1" max="1" width="49.5" style="142" customWidth="1"/>
    <col min="2" max="2" width="16.6640625" style="150" customWidth="1"/>
    <col min="3" max="3" width="16.6640625" style="120" customWidth="1"/>
    <col min="4" max="5" width="16.6640625" style="142" customWidth="1"/>
    <col min="6" max="7" width="16.6640625" style="150" customWidth="1"/>
    <col min="8" max="8" width="21.33203125" style="140" customWidth="1"/>
    <col min="9" max="9" width="7.83203125" style="140"/>
    <col min="10" max="10" width="1.33203125" style="140" customWidth="1"/>
    <col min="11" max="11" width="17.5" style="140" customWidth="1"/>
    <col min="12" max="16384" width="7.83203125" style="140"/>
  </cols>
  <sheetData>
    <row r="1" spans="1:16" ht="15" x14ac:dyDescent="0.3">
      <c r="A1" s="149" t="s">
        <v>33</v>
      </c>
      <c r="B1" s="140"/>
      <c r="C1" s="140"/>
      <c r="D1" s="140"/>
      <c r="E1" s="140"/>
      <c r="F1" s="140"/>
      <c r="G1" s="140"/>
    </row>
    <row r="2" spans="1:16" s="125" customFormat="1" x14ac:dyDescent="0.3">
      <c r="A2" s="142"/>
      <c r="B2" s="141"/>
      <c r="C2" s="142"/>
      <c r="D2" s="140"/>
      <c r="E2" s="140"/>
    </row>
    <row r="3" spans="1:16" s="258" customFormat="1" ht="50.25" customHeight="1" x14ac:dyDescent="0.3">
      <c r="A3" s="690" t="str">
        <f>TAB00!B74&amp;" : "&amp;TAB00!C74</f>
        <v xml:space="preserve">TAB5.1 : Ecart entre le budget et la réalité relatif aux charges et produits émanant de factures de transit émises ou reçues par le GRD </v>
      </c>
      <c r="B3" s="690"/>
      <c r="C3" s="690"/>
      <c r="D3" s="690"/>
      <c r="E3" s="690"/>
      <c r="F3" s="690"/>
      <c r="G3" s="690"/>
      <c r="H3" s="690"/>
    </row>
    <row r="4" spans="1:16" s="118" customFormat="1" ht="31.9" customHeight="1" x14ac:dyDescent="0.3">
      <c r="A4" s="259"/>
      <c r="B4" s="260"/>
      <c r="C4" s="260"/>
      <c r="D4" s="259"/>
      <c r="E4" s="259"/>
      <c r="F4" s="203"/>
      <c r="G4" s="203"/>
      <c r="H4" s="203"/>
    </row>
    <row r="5" spans="1:16" s="302" customFormat="1" ht="24" customHeight="1" x14ac:dyDescent="0.3">
      <c r="A5" s="132" t="s">
        <v>12</v>
      </c>
      <c r="B5" s="30"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row>
    <row r="6" spans="1:16" s="118" customFormat="1" ht="31.9" customHeight="1" x14ac:dyDescent="0.3">
      <c r="A6" s="33" t="s">
        <v>43</v>
      </c>
      <c r="B6" s="2"/>
      <c r="C6" s="2"/>
      <c r="D6" s="2"/>
      <c r="E6" s="2"/>
      <c r="F6" s="2"/>
      <c r="G6" s="2"/>
      <c r="H6" s="29">
        <f>F6-G6</f>
        <v>0</v>
      </c>
      <c r="I6" s="5"/>
      <c r="J6" s="5"/>
      <c r="K6" s="5"/>
      <c r="L6" s="5"/>
      <c r="M6" s="5"/>
      <c r="N6" s="5"/>
      <c r="O6" s="5"/>
      <c r="P6" s="5"/>
    </row>
    <row r="7" spans="1:16" s="118" customFormat="1" ht="31.9" customHeight="1" x14ac:dyDescent="0.3">
      <c r="A7" s="33" t="s">
        <v>711</v>
      </c>
      <c r="B7" s="3"/>
      <c r="C7" s="3"/>
      <c r="D7" s="3"/>
      <c r="E7" s="3"/>
      <c r="F7" s="3"/>
      <c r="G7" s="3"/>
      <c r="H7" s="29">
        <f>F7-G7</f>
        <v>0</v>
      </c>
      <c r="I7" s="5"/>
      <c r="J7" s="5"/>
      <c r="K7" s="5"/>
      <c r="L7" s="5"/>
      <c r="M7" s="5"/>
      <c r="N7" s="5"/>
      <c r="O7" s="5"/>
      <c r="P7" s="5"/>
    </row>
    <row r="8" spans="1:16" s="118" customFormat="1" ht="15" x14ac:dyDescent="0.3">
      <c r="A8" s="31" t="s">
        <v>44</v>
      </c>
      <c r="B8" s="32">
        <f>SUM(B6:B7)</f>
        <v>0</v>
      </c>
      <c r="C8" s="32">
        <f t="shared" ref="C8:H8" si="0">SUM(C6:C7)</f>
        <v>0</v>
      </c>
      <c r="D8" s="32">
        <f t="shared" si="0"/>
        <v>0</v>
      </c>
      <c r="E8" s="32">
        <f t="shared" si="0"/>
        <v>0</v>
      </c>
      <c r="F8" s="32">
        <f t="shared" si="0"/>
        <v>0</v>
      </c>
      <c r="G8" s="32">
        <f t="shared" si="0"/>
        <v>0</v>
      </c>
      <c r="H8" s="32">
        <f t="shared" si="0"/>
        <v>0</v>
      </c>
      <c r="I8" s="5"/>
      <c r="J8" s="5"/>
      <c r="K8" s="5"/>
      <c r="L8" s="5"/>
      <c r="M8" s="5"/>
      <c r="N8" s="5"/>
      <c r="O8" s="5"/>
      <c r="P8" s="5"/>
    </row>
    <row r="9" spans="1:16" s="118" customFormat="1" x14ac:dyDescent="0.3">
      <c r="A9" s="146"/>
      <c r="B9" s="203"/>
      <c r="C9" s="203"/>
      <c r="F9" s="203"/>
      <c r="G9" s="203"/>
    </row>
    <row r="10" spans="1:16" s="118" customFormat="1" ht="18" x14ac:dyDescent="0.3">
      <c r="A10" s="146"/>
      <c r="B10" s="688" t="str">
        <f>B$5</f>
        <v>REALITE 2020</v>
      </c>
      <c r="C10" s="689"/>
      <c r="D10" s="689"/>
      <c r="E10" s="689"/>
      <c r="F10" s="689"/>
      <c r="G10" s="689"/>
      <c r="H10" s="689"/>
    </row>
    <row r="11" spans="1:16" s="118" customFormat="1" ht="40.5" x14ac:dyDescent="0.3">
      <c r="A11" s="146"/>
      <c r="B11" s="32"/>
      <c r="C11" s="133" t="s">
        <v>35</v>
      </c>
      <c r="D11" s="132" t="s">
        <v>36</v>
      </c>
      <c r="E11" s="132" t="s">
        <v>740</v>
      </c>
      <c r="F11" s="133" t="s">
        <v>37</v>
      </c>
      <c r="G11" s="376" t="s">
        <v>38</v>
      </c>
      <c r="H11" s="376" t="s">
        <v>14</v>
      </c>
    </row>
    <row r="12" spans="1:16" x14ac:dyDescent="0.3">
      <c r="A12" s="687" t="s">
        <v>695</v>
      </c>
      <c r="B12" s="303" t="s">
        <v>39</v>
      </c>
      <c r="C12" s="304"/>
      <c r="D12" s="303">
        <f>SUM(D13:D14)</f>
        <v>0</v>
      </c>
      <c r="E12" s="303">
        <f>SUM(E13:E14)</f>
        <v>0</v>
      </c>
      <c r="F12" s="303">
        <f t="shared" ref="F12:H12" si="1">SUM(F13:F14)</f>
        <v>0</v>
      </c>
      <c r="G12" s="303">
        <f t="shared" si="1"/>
        <v>0</v>
      </c>
      <c r="H12" s="303">
        <f t="shared" si="1"/>
        <v>0</v>
      </c>
    </row>
    <row r="13" spans="1:16" x14ac:dyDescent="0.3">
      <c r="A13" s="684"/>
      <c r="B13" s="120" t="s">
        <v>40</v>
      </c>
      <c r="C13" s="304"/>
      <c r="D13" s="252"/>
      <c r="E13" s="252"/>
      <c r="F13" s="252"/>
      <c r="G13" s="252"/>
      <c r="H13" s="252"/>
    </row>
    <row r="14" spans="1:16" x14ac:dyDescent="0.3">
      <c r="A14" s="684"/>
      <c r="B14" s="120" t="s">
        <v>41</v>
      </c>
      <c r="C14" s="304"/>
      <c r="D14" s="252"/>
      <c r="E14" s="252"/>
      <c r="F14" s="252"/>
      <c r="G14" s="252"/>
      <c r="H14" s="252"/>
    </row>
    <row r="15" spans="1:16" x14ac:dyDescent="0.3">
      <c r="A15" s="684"/>
      <c r="B15" s="303" t="s">
        <v>42</v>
      </c>
      <c r="C15" s="304"/>
      <c r="D15" s="303">
        <f>SUM(D16:D17)</f>
        <v>0</v>
      </c>
      <c r="E15" s="303">
        <f>SUM(E16:E17)</f>
        <v>0</v>
      </c>
      <c r="F15" s="303">
        <f t="shared" ref="F15:H15" si="2">SUM(F16:F17)</f>
        <v>0</v>
      </c>
      <c r="G15" s="303">
        <f t="shared" si="2"/>
        <v>0</v>
      </c>
      <c r="H15" s="303">
        <f t="shared" si="2"/>
        <v>0</v>
      </c>
    </row>
    <row r="16" spans="1:16" x14ac:dyDescent="0.3">
      <c r="A16" s="684"/>
      <c r="B16" s="120" t="s">
        <v>40</v>
      </c>
      <c r="C16" s="304"/>
      <c r="D16" s="252"/>
      <c r="E16" s="252"/>
      <c r="F16" s="252"/>
      <c r="G16" s="252"/>
      <c r="H16" s="252"/>
    </row>
    <row r="17" spans="1:8" x14ac:dyDescent="0.3">
      <c r="A17" s="684"/>
      <c r="B17" s="120" t="s">
        <v>41</v>
      </c>
      <c r="C17" s="304"/>
      <c r="D17" s="252"/>
      <c r="E17" s="252"/>
      <c r="F17" s="252"/>
      <c r="G17" s="252"/>
      <c r="H17" s="252"/>
    </row>
    <row r="18" spans="1:8" x14ac:dyDescent="0.3">
      <c r="A18" s="684" t="s">
        <v>696</v>
      </c>
      <c r="B18" s="303" t="s">
        <v>39</v>
      </c>
      <c r="C18" s="303">
        <f>SUM(C19:C20)</f>
        <v>0</v>
      </c>
      <c r="D18" s="304"/>
      <c r="E18" s="303">
        <f>SUM(E19:E20)</f>
        <v>0</v>
      </c>
      <c r="F18" s="303">
        <f t="shared" ref="F18:H18" si="3">SUM(F19:F20)</f>
        <v>0</v>
      </c>
      <c r="G18" s="303">
        <f t="shared" si="3"/>
        <v>0</v>
      </c>
      <c r="H18" s="303">
        <f t="shared" si="3"/>
        <v>0</v>
      </c>
    </row>
    <row r="19" spans="1:8" x14ac:dyDescent="0.3">
      <c r="A19" s="684"/>
      <c r="B19" s="120" t="s">
        <v>40</v>
      </c>
      <c r="C19" s="252"/>
      <c r="D19" s="304"/>
      <c r="E19" s="252"/>
      <c r="F19" s="252"/>
      <c r="G19" s="252"/>
      <c r="H19" s="252"/>
    </row>
    <row r="20" spans="1:8" x14ac:dyDescent="0.3">
      <c r="A20" s="684"/>
      <c r="B20" s="120" t="s">
        <v>41</v>
      </c>
      <c r="C20" s="252"/>
      <c r="D20" s="304"/>
      <c r="E20" s="252"/>
      <c r="F20" s="252"/>
      <c r="G20" s="252"/>
      <c r="H20" s="252"/>
    </row>
    <row r="21" spans="1:8" x14ac:dyDescent="0.3">
      <c r="A21" s="684"/>
      <c r="B21" s="303" t="s">
        <v>42</v>
      </c>
      <c r="C21" s="303">
        <f>SUM(C22:C23)</f>
        <v>0</v>
      </c>
      <c r="D21" s="304"/>
      <c r="E21" s="303">
        <f>SUM(E22:E23)</f>
        <v>0</v>
      </c>
      <c r="F21" s="303">
        <f t="shared" ref="F21:H21" si="4">SUM(F22:F23)</f>
        <v>0</v>
      </c>
      <c r="G21" s="303">
        <f t="shared" si="4"/>
        <v>0</v>
      </c>
      <c r="H21" s="303">
        <f t="shared" si="4"/>
        <v>0</v>
      </c>
    </row>
    <row r="22" spans="1:8" x14ac:dyDescent="0.3">
      <c r="A22" s="684"/>
      <c r="B22" s="120" t="s">
        <v>40</v>
      </c>
      <c r="C22" s="252"/>
      <c r="D22" s="304"/>
      <c r="E22" s="252"/>
      <c r="F22" s="252"/>
      <c r="G22" s="252"/>
      <c r="H22" s="252"/>
    </row>
    <row r="23" spans="1:8" x14ac:dyDescent="0.3">
      <c r="A23" s="684"/>
      <c r="B23" s="120" t="s">
        <v>41</v>
      </c>
      <c r="C23" s="252"/>
      <c r="D23" s="304"/>
      <c r="E23" s="252"/>
      <c r="F23" s="252"/>
      <c r="G23" s="252"/>
      <c r="H23" s="252"/>
    </row>
    <row r="24" spans="1:8" x14ac:dyDescent="0.3">
      <c r="A24" s="686" t="s">
        <v>741</v>
      </c>
      <c r="B24" s="303" t="s">
        <v>39</v>
      </c>
      <c r="C24" s="303">
        <f>SUM(C25:C26)</f>
        <v>0</v>
      </c>
      <c r="D24" s="303">
        <f>SUM(D25:D26)</f>
        <v>0</v>
      </c>
      <c r="E24" s="304"/>
      <c r="F24" s="303">
        <f>SUM(F25:F26)</f>
        <v>0</v>
      </c>
      <c r="G24" s="303">
        <f>SUM(G25:G26)</f>
        <v>0</v>
      </c>
      <c r="H24" s="303">
        <f>SUM(H25:H26)</f>
        <v>0</v>
      </c>
    </row>
    <row r="25" spans="1:8" x14ac:dyDescent="0.3">
      <c r="A25" s="686"/>
      <c r="B25" s="120" t="s">
        <v>40</v>
      </c>
      <c r="C25" s="252"/>
      <c r="D25" s="252"/>
      <c r="E25" s="304"/>
      <c r="F25" s="252"/>
      <c r="G25" s="252"/>
      <c r="H25" s="252"/>
    </row>
    <row r="26" spans="1:8" x14ac:dyDescent="0.3">
      <c r="A26" s="686"/>
      <c r="B26" s="120" t="s">
        <v>41</v>
      </c>
      <c r="C26" s="252"/>
      <c r="D26" s="252"/>
      <c r="E26" s="304"/>
      <c r="F26" s="252"/>
      <c r="G26" s="252"/>
      <c r="H26" s="252"/>
    </row>
    <row r="27" spans="1:8" x14ac:dyDescent="0.3">
      <c r="A27" s="686"/>
      <c r="B27" s="303" t="s">
        <v>42</v>
      </c>
      <c r="C27" s="303">
        <f>SUM(C28:C29)</f>
        <v>0</v>
      </c>
      <c r="D27" s="303">
        <f>SUM(D28:D29)</f>
        <v>0</v>
      </c>
      <c r="E27" s="304"/>
      <c r="F27" s="303">
        <f>SUM(F28:F29)</f>
        <v>0</v>
      </c>
      <c r="G27" s="303">
        <f>SUM(G28:G29)</f>
        <v>0</v>
      </c>
      <c r="H27" s="303">
        <f>SUM(H28:H29)</f>
        <v>0</v>
      </c>
    </row>
    <row r="28" spans="1:8" x14ac:dyDescent="0.3">
      <c r="A28" s="686"/>
      <c r="B28" s="120" t="s">
        <v>40</v>
      </c>
      <c r="C28" s="252"/>
      <c r="D28" s="252"/>
      <c r="E28" s="304"/>
      <c r="F28" s="252"/>
      <c r="G28" s="252"/>
      <c r="H28" s="252"/>
    </row>
    <row r="29" spans="1:8" x14ac:dyDescent="0.3">
      <c r="A29" s="686"/>
      <c r="B29" s="120" t="s">
        <v>41</v>
      </c>
      <c r="C29" s="252"/>
      <c r="D29" s="252"/>
      <c r="E29" s="304"/>
      <c r="F29" s="252"/>
      <c r="G29" s="252"/>
      <c r="H29" s="252"/>
    </row>
    <row r="30" spans="1:8" x14ac:dyDescent="0.3">
      <c r="A30" s="684" t="s">
        <v>697</v>
      </c>
      <c r="B30" s="303" t="s">
        <v>39</v>
      </c>
      <c r="C30" s="303">
        <f t="shared" ref="C30:H30" si="5">SUM(C31:C32)</f>
        <v>0</v>
      </c>
      <c r="D30" s="303">
        <f t="shared" si="5"/>
        <v>0</v>
      </c>
      <c r="E30" s="303">
        <f t="shared" si="5"/>
        <v>0</v>
      </c>
      <c r="F30" s="304"/>
      <c r="G30" s="303">
        <f t="shared" si="5"/>
        <v>0</v>
      </c>
      <c r="H30" s="303">
        <f t="shared" si="5"/>
        <v>0</v>
      </c>
    </row>
    <row r="31" spans="1:8" x14ac:dyDescent="0.3">
      <c r="A31" s="684"/>
      <c r="B31" s="120" t="s">
        <v>40</v>
      </c>
      <c r="C31" s="252"/>
      <c r="D31" s="252"/>
      <c r="E31" s="252"/>
      <c r="F31" s="304"/>
      <c r="G31" s="252"/>
      <c r="H31" s="252"/>
    </row>
    <row r="32" spans="1:8" x14ac:dyDescent="0.3">
      <c r="A32" s="684"/>
      <c r="B32" s="120" t="s">
        <v>41</v>
      </c>
      <c r="C32" s="252"/>
      <c r="D32" s="252"/>
      <c r="E32" s="252"/>
      <c r="F32" s="304"/>
      <c r="G32" s="252"/>
      <c r="H32" s="252"/>
    </row>
    <row r="33" spans="1:8" x14ac:dyDescent="0.3">
      <c r="A33" s="684"/>
      <c r="B33" s="303" t="s">
        <v>42</v>
      </c>
      <c r="C33" s="303">
        <f t="shared" ref="C33:H33" si="6">SUM(C34:C35)</f>
        <v>0</v>
      </c>
      <c r="D33" s="303">
        <f t="shared" si="6"/>
        <v>0</v>
      </c>
      <c r="E33" s="303">
        <f t="shared" si="6"/>
        <v>0</v>
      </c>
      <c r="F33" s="304"/>
      <c r="G33" s="303">
        <f t="shared" si="6"/>
        <v>0</v>
      </c>
      <c r="H33" s="303">
        <f t="shared" si="6"/>
        <v>0</v>
      </c>
    </row>
    <row r="34" spans="1:8" x14ac:dyDescent="0.3">
      <c r="A34" s="684"/>
      <c r="B34" s="120" t="s">
        <v>40</v>
      </c>
      <c r="C34" s="252"/>
      <c r="D34" s="252"/>
      <c r="E34" s="252"/>
      <c r="F34" s="304"/>
      <c r="G34" s="252"/>
      <c r="H34" s="252"/>
    </row>
    <row r="35" spans="1:8" x14ac:dyDescent="0.3">
      <c r="A35" s="684"/>
      <c r="B35" s="120" t="s">
        <v>41</v>
      </c>
      <c r="C35" s="252"/>
      <c r="D35" s="252"/>
      <c r="E35" s="252"/>
      <c r="F35" s="304"/>
      <c r="G35" s="252"/>
      <c r="H35" s="252"/>
    </row>
    <row r="36" spans="1:8" x14ac:dyDescent="0.3">
      <c r="A36" s="684" t="s">
        <v>698</v>
      </c>
      <c r="B36" s="303" t="s">
        <v>39</v>
      </c>
      <c r="C36" s="303">
        <f t="shared" ref="C36:H36" si="7">SUM(C37:C38)</f>
        <v>0</v>
      </c>
      <c r="D36" s="303">
        <f t="shared" si="7"/>
        <v>0</v>
      </c>
      <c r="E36" s="303">
        <f t="shared" si="7"/>
        <v>0</v>
      </c>
      <c r="F36" s="303">
        <f t="shared" si="7"/>
        <v>0</v>
      </c>
      <c r="G36" s="304"/>
      <c r="H36" s="303">
        <f t="shared" si="7"/>
        <v>0</v>
      </c>
    </row>
    <row r="37" spans="1:8" x14ac:dyDescent="0.3">
      <c r="A37" s="684"/>
      <c r="B37" s="120" t="s">
        <v>40</v>
      </c>
      <c r="C37" s="252"/>
      <c r="D37" s="252"/>
      <c r="E37" s="252"/>
      <c r="F37" s="252"/>
      <c r="G37" s="304"/>
      <c r="H37" s="252"/>
    </row>
    <row r="38" spans="1:8" x14ac:dyDescent="0.3">
      <c r="A38" s="684"/>
      <c r="B38" s="120" t="s">
        <v>41</v>
      </c>
      <c r="C38" s="252"/>
      <c r="D38" s="252"/>
      <c r="E38" s="252"/>
      <c r="F38" s="252"/>
      <c r="G38" s="304"/>
      <c r="H38" s="252"/>
    </row>
    <row r="39" spans="1:8" x14ac:dyDescent="0.3">
      <c r="A39" s="684"/>
      <c r="B39" s="303" t="s">
        <v>42</v>
      </c>
      <c r="C39" s="303">
        <f t="shared" ref="C39:H39" si="8">SUM(C40:C41)</f>
        <v>0</v>
      </c>
      <c r="D39" s="303">
        <f t="shared" si="8"/>
        <v>0</v>
      </c>
      <c r="E39" s="303">
        <f t="shared" si="8"/>
        <v>0</v>
      </c>
      <c r="F39" s="303">
        <f t="shared" si="8"/>
        <v>0</v>
      </c>
      <c r="G39" s="304"/>
      <c r="H39" s="303">
        <f t="shared" si="8"/>
        <v>0</v>
      </c>
    </row>
    <row r="40" spans="1:8" x14ac:dyDescent="0.3">
      <c r="A40" s="684"/>
      <c r="B40" s="120" t="s">
        <v>40</v>
      </c>
      <c r="C40" s="252"/>
      <c r="D40" s="252"/>
      <c r="E40" s="252"/>
      <c r="F40" s="252"/>
      <c r="G40" s="304"/>
      <c r="H40" s="252"/>
    </row>
    <row r="41" spans="1:8" x14ac:dyDescent="0.3">
      <c r="A41" s="685"/>
      <c r="B41" s="120" t="s">
        <v>41</v>
      </c>
      <c r="C41" s="252"/>
      <c r="D41" s="252"/>
      <c r="E41" s="252"/>
      <c r="F41" s="252"/>
      <c r="G41" s="304"/>
      <c r="H41" s="252"/>
    </row>
    <row r="42" spans="1:8" x14ac:dyDescent="0.3">
      <c r="A42" s="684" t="s">
        <v>699</v>
      </c>
      <c r="B42" s="306" t="s">
        <v>39</v>
      </c>
      <c r="C42" s="306">
        <f t="shared" ref="C42:C47" si="9">SUM(C12,C18,C24,C30,C36)</f>
        <v>0</v>
      </c>
      <c r="D42" s="306">
        <f t="shared" ref="D42:G42" si="10">SUM(D12,D18,D24,D30,D36)</f>
        <v>0</v>
      </c>
      <c r="E42" s="306">
        <f t="shared" si="10"/>
        <v>0</v>
      </c>
      <c r="F42" s="306">
        <f t="shared" si="10"/>
        <v>0</v>
      </c>
      <c r="G42" s="306">
        <f t="shared" si="10"/>
        <v>0</v>
      </c>
      <c r="H42" s="306">
        <f>SUM(H12,H18,H24,H30,H36)</f>
        <v>0</v>
      </c>
    </row>
    <row r="43" spans="1:8" x14ac:dyDescent="0.3">
      <c r="A43" s="684"/>
      <c r="B43" s="120" t="s">
        <v>40</v>
      </c>
      <c r="C43" s="305">
        <f t="shared" si="9"/>
        <v>0</v>
      </c>
      <c r="D43" s="305">
        <f t="shared" ref="D43:H44" si="11">SUM(D13,D19,D25,D31,D37)</f>
        <v>0</v>
      </c>
      <c r="E43" s="305">
        <f t="shared" si="11"/>
        <v>0</v>
      </c>
      <c r="F43" s="305">
        <f t="shared" si="11"/>
        <v>0</v>
      </c>
      <c r="G43" s="305">
        <f t="shared" si="11"/>
        <v>0</v>
      </c>
      <c r="H43" s="305">
        <f t="shared" si="11"/>
        <v>0</v>
      </c>
    </row>
    <row r="44" spans="1:8" x14ac:dyDescent="0.3">
      <c r="A44" s="684"/>
      <c r="B44" s="120" t="s">
        <v>41</v>
      </c>
      <c r="C44" s="305">
        <f t="shared" si="9"/>
        <v>0</v>
      </c>
      <c r="D44" s="305">
        <f t="shared" si="11"/>
        <v>0</v>
      </c>
      <c r="E44" s="305">
        <f t="shared" si="11"/>
        <v>0</v>
      </c>
      <c r="F44" s="305">
        <f t="shared" si="11"/>
        <v>0</v>
      </c>
      <c r="G44" s="305">
        <f t="shared" si="11"/>
        <v>0</v>
      </c>
      <c r="H44" s="305">
        <f t="shared" si="11"/>
        <v>0</v>
      </c>
    </row>
    <row r="45" spans="1:8" x14ac:dyDescent="0.3">
      <c r="A45" s="684"/>
      <c r="B45" s="306" t="s">
        <v>42</v>
      </c>
      <c r="C45" s="306">
        <f t="shared" si="9"/>
        <v>0</v>
      </c>
      <c r="D45" s="306">
        <f t="shared" ref="D45:H45" si="12">SUM(D15,D21,D27,D33,D39)</f>
        <v>0</v>
      </c>
      <c r="E45" s="306">
        <f t="shared" si="12"/>
        <v>0</v>
      </c>
      <c r="F45" s="306">
        <f t="shared" si="12"/>
        <v>0</v>
      </c>
      <c r="G45" s="306">
        <f t="shared" si="12"/>
        <v>0</v>
      </c>
      <c r="H45" s="306">
        <f t="shared" si="12"/>
        <v>0</v>
      </c>
    </row>
    <row r="46" spans="1:8" x14ac:dyDescent="0.3">
      <c r="A46" s="684"/>
      <c r="B46" s="120" t="s">
        <v>40</v>
      </c>
      <c r="C46" s="305">
        <f t="shared" si="9"/>
        <v>0</v>
      </c>
      <c r="D46" s="305">
        <f t="shared" ref="D46:H47" si="13">SUM(D16,D22,D28,D34,D40)</f>
        <v>0</v>
      </c>
      <c r="E46" s="305">
        <f t="shared" si="13"/>
        <v>0</v>
      </c>
      <c r="F46" s="305">
        <f t="shared" si="13"/>
        <v>0</v>
      </c>
      <c r="G46" s="305">
        <f t="shared" si="13"/>
        <v>0</v>
      </c>
      <c r="H46" s="305">
        <f t="shared" si="13"/>
        <v>0</v>
      </c>
    </row>
    <row r="47" spans="1:8" x14ac:dyDescent="0.3">
      <c r="A47" s="685"/>
      <c r="B47" s="120" t="s">
        <v>41</v>
      </c>
      <c r="C47" s="305">
        <f t="shared" si="9"/>
        <v>0</v>
      </c>
      <c r="D47" s="305">
        <f t="shared" si="13"/>
        <v>0</v>
      </c>
      <c r="E47" s="305">
        <f t="shared" si="13"/>
        <v>0</v>
      </c>
      <c r="F47" s="305">
        <f t="shared" si="13"/>
        <v>0</v>
      </c>
      <c r="G47" s="305">
        <f t="shared" si="13"/>
        <v>0</v>
      </c>
      <c r="H47" s="305">
        <f t="shared" si="13"/>
        <v>0</v>
      </c>
    </row>
    <row r="48" spans="1:8" x14ac:dyDescent="0.3">
      <c r="A48" s="120"/>
      <c r="D48" s="120"/>
      <c r="E48" s="120"/>
      <c r="H48" s="150"/>
    </row>
    <row r="49" spans="1:8" s="118" customFormat="1" ht="18" x14ac:dyDescent="0.3">
      <c r="A49" s="307"/>
      <c r="B49" s="688" t="str">
        <f>C$5</f>
        <v>REALITE 2021</v>
      </c>
      <c r="C49" s="689"/>
      <c r="D49" s="689"/>
      <c r="E49" s="689"/>
      <c r="F49" s="689"/>
      <c r="G49" s="689"/>
      <c r="H49" s="689"/>
    </row>
    <row r="50" spans="1:8" s="118" customFormat="1" ht="40.5" x14ac:dyDescent="0.3">
      <c r="A50" s="307"/>
      <c r="B50" s="32"/>
      <c r="C50" s="377" t="s">
        <v>35</v>
      </c>
      <c r="D50" s="376" t="s">
        <v>36</v>
      </c>
      <c r="E50" s="376" t="s">
        <v>740</v>
      </c>
      <c r="F50" s="377" t="s">
        <v>37</v>
      </c>
      <c r="G50" s="376" t="s">
        <v>38</v>
      </c>
      <c r="H50" s="376" t="s">
        <v>14</v>
      </c>
    </row>
    <row r="51" spans="1:8" x14ac:dyDescent="0.3">
      <c r="A51" s="687" t="s">
        <v>695</v>
      </c>
      <c r="B51" s="303" t="s">
        <v>39</v>
      </c>
      <c r="C51" s="304"/>
      <c r="D51" s="303">
        <f>SUM(D52:D53)</f>
        <v>0</v>
      </c>
      <c r="E51" s="303">
        <f>SUM(E52:E53)</f>
        <v>0</v>
      </c>
      <c r="F51" s="303">
        <f t="shared" ref="F51:H51" si="14">SUM(F52:F53)</f>
        <v>0</v>
      </c>
      <c r="G51" s="303">
        <f t="shared" si="14"/>
        <v>0</v>
      </c>
      <c r="H51" s="303">
        <f t="shared" si="14"/>
        <v>0</v>
      </c>
    </row>
    <row r="52" spans="1:8" x14ac:dyDescent="0.3">
      <c r="A52" s="684"/>
      <c r="B52" s="120" t="s">
        <v>40</v>
      </c>
      <c r="C52" s="304"/>
      <c r="D52" s="252"/>
      <c r="E52" s="252"/>
      <c r="F52" s="252"/>
      <c r="G52" s="252"/>
      <c r="H52" s="252"/>
    </row>
    <row r="53" spans="1:8" x14ac:dyDescent="0.3">
      <c r="A53" s="684"/>
      <c r="B53" s="120" t="s">
        <v>41</v>
      </c>
      <c r="C53" s="304"/>
      <c r="D53" s="252"/>
      <c r="E53" s="252"/>
      <c r="F53" s="252"/>
      <c r="G53" s="252"/>
      <c r="H53" s="252"/>
    </row>
    <row r="54" spans="1:8" x14ac:dyDescent="0.3">
      <c r="A54" s="684"/>
      <c r="B54" s="303" t="s">
        <v>42</v>
      </c>
      <c r="C54" s="304"/>
      <c r="D54" s="303">
        <f>SUM(D55:D56)</f>
        <v>0</v>
      </c>
      <c r="E54" s="303">
        <f>SUM(E55:E56)</f>
        <v>0</v>
      </c>
      <c r="F54" s="303">
        <f t="shared" ref="F54:H54" si="15">SUM(F55:F56)</f>
        <v>0</v>
      </c>
      <c r="G54" s="303">
        <f t="shared" si="15"/>
        <v>0</v>
      </c>
      <c r="H54" s="303">
        <f t="shared" si="15"/>
        <v>0</v>
      </c>
    </row>
    <row r="55" spans="1:8" x14ac:dyDescent="0.3">
      <c r="A55" s="684"/>
      <c r="B55" s="120" t="s">
        <v>40</v>
      </c>
      <c r="C55" s="304"/>
      <c r="D55" s="252"/>
      <c r="E55" s="252"/>
      <c r="F55" s="252"/>
      <c r="G55" s="252"/>
      <c r="H55" s="252"/>
    </row>
    <row r="56" spans="1:8" x14ac:dyDescent="0.3">
      <c r="A56" s="684"/>
      <c r="B56" s="120" t="s">
        <v>41</v>
      </c>
      <c r="C56" s="304"/>
      <c r="D56" s="252"/>
      <c r="E56" s="252"/>
      <c r="F56" s="252"/>
      <c r="G56" s="252"/>
      <c r="H56" s="252"/>
    </row>
    <row r="57" spans="1:8" x14ac:dyDescent="0.3">
      <c r="A57" s="684" t="s">
        <v>696</v>
      </c>
      <c r="B57" s="303" t="s">
        <v>39</v>
      </c>
      <c r="C57" s="303">
        <f>SUM(C58:C59)</f>
        <v>0</v>
      </c>
      <c r="D57" s="304"/>
      <c r="E57" s="303">
        <f t="shared" ref="E57:H57" si="16">SUM(E58:E59)</f>
        <v>0</v>
      </c>
      <c r="F57" s="303">
        <f t="shared" si="16"/>
        <v>0</v>
      </c>
      <c r="G57" s="303">
        <f t="shared" si="16"/>
        <v>0</v>
      </c>
      <c r="H57" s="303">
        <f t="shared" si="16"/>
        <v>0</v>
      </c>
    </row>
    <row r="58" spans="1:8" x14ac:dyDescent="0.3">
      <c r="A58" s="684"/>
      <c r="B58" s="120" t="s">
        <v>40</v>
      </c>
      <c r="C58" s="252"/>
      <c r="D58" s="304"/>
      <c r="E58" s="252"/>
      <c r="F58" s="252"/>
      <c r="G58" s="252"/>
      <c r="H58" s="252"/>
    </row>
    <row r="59" spans="1:8" x14ac:dyDescent="0.3">
      <c r="A59" s="684"/>
      <c r="B59" s="120" t="s">
        <v>41</v>
      </c>
      <c r="C59" s="252"/>
      <c r="D59" s="304"/>
      <c r="E59" s="252"/>
      <c r="F59" s="252"/>
      <c r="G59" s="252"/>
      <c r="H59" s="252"/>
    </row>
    <row r="60" spans="1:8" x14ac:dyDescent="0.3">
      <c r="A60" s="684"/>
      <c r="B60" s="303" t="s">
        <v>42</v>
      </c>
      <c r="C60" s="303">
        <f>SUM(C61:C62)</f>
        <v>0</v>
      </c>
      <c r="D60" s="304"/>
      <c r="E60" s="303">
        <f t="shared" ref="E60:H60" si="17">SUM(E61:E62)</f>
        <v>0</v>
      </c>
      <c r="F60" s="303">
        <f t="shared" si="17"/>
        <v>0</v>
      </c>
      <c r="G60" s="303">
        <f t="shared" si="17"/>
        <v>0</v>
      </c>
      <c r="H60" s="303">
        <f t="shared" si="17"/>
        <v>0</v>
      </c>
    </row>
    <row r="61" spans="1:8" x14ac:dyDescent="0.3">
      <c r="A61" s="684"/>
      <c r="B61" s="120" t="s">
        <v>40</v>
      </c>
      <c r="C61" s="252"/>
      <c r="D61" s="304"/>
      <c r="E61" s="252"/>
      <c r="F61" s="252"/>
      <c r="G61" s="252"/>
      <c r="H61" s="252"/>
    </row>
    <row r="62" spans="1:8" x14ac:dyDescent="0.3">
      <c r="A62" s="684"/>
      <c r="B62" s="120" t="s">
        <v>41</v>
      </c>
      <c r="C62" s="252"/>
      <c r="D62" s="304"/>
      <c r="E62" s="252"/>
      <c r="F62" s="252"/>
      <c r="G62" s="252"/>
      <c r="H62" s="252"/>
    </row>
    <row r="63" spans="1:8" x14ac:dyDescent="0.3">
      <c r="A63" s="686" t="s">
        <v>741</v>
      </c>
      <c r="B63" s="303" t="s">
        <v>39</v>
      </c>
      <c r="C63" s="303">
        <f>SUM(C64:C65)</f>
        <v>0</v>
      </c>
      <c r="D63" s="303">
        <f>SUM(D64:D65)</f>
        <v>0</v>
      </c>
      <c r="E63" s="304"/>
      <c r="F63" s="303">
        <f>SUM(F64:F65)</f>
        <v>0</v>
      </c>
      <c r="G63" s="303">
        <f>SUM(G64:G65)</f>
        <v>0</v>
      </c>
      <c r="H63" s="303">
        <f>SUM(H64:H65)</f>
        <v>0</v>
      </c>
    </row>
    <row r="64" spans="1:8" x14ac:dyDescent="0.3">
      <c r="A64" s="686"/>
      <c r="B64" s="120" t="s">
        <v>40</v>
      </c>
      <c r="C64" s="252"/>
      <c r="D64" s="252"/>
      <c r="E64" s="304"/>
      <c r="F64" s="252"/>
      <c r="G64" s="252"/>
      <c r="H64" s="252"/>
    </row>
    <row r="65" spans="1:8" x14ac:dyDescent="0.3">
      <c r="A65" s="686"/>
      <c r="B65" s="120" t="s">
        <v>41</v>
      </c>
      <c r="C65" s="252"/>
      <c r="D65" s="252"/>
      <c r="E65" s="304"/>
      <c r="F65" s="252"/>
      <c r="G65" s="252"/>
      <c r="H65" s="252"/>
    </row>
    <row r="66" spans="1:8" x14ac:dyDescent="0.3">
      <c r="A66" s="686"/>
      <c r="B66" s="303" t="s">
        <v>42</v>
      </c>
      <c r="C66" s="303">
        <f>SUM(C67:C68)</f>
        <v>0</v>
      </c>
      <c r="D66" s="303">
        <f>SUM(D67:D68)</f>
        <v>0</v>
      </c>
      <c r="E66" s="304"/>
      <c r="F66" s="303">
        <f>SUM(F67:F68)</f>
        <v>0</v>
      </c>
      <c r="G66" s="303">
        <f>SUM(G67:G68)</f>
        <v>0</v>
      </c>
      <c r="H66" s="303">
        <f>SUM(H67:H68)</f>
        <v>0</v>
      </c>
    </row>
    <row r="67" spans="1:8" x14ac:dyDescent="0.3">
      <c r="A67" s="686"/>
      <c r="B67" s="120" t="s">
        <v>40</v>
      </c>
      <c r="C67" s="252"/>
      <c r="D67" s="252"/>
      <c r="E67" s="304"/>
      <c r="F67" s="252"/>
      <c r="G67" s="252"/>
      <c r="H67" s="252"/>
    </row>
    <row r="68" spans="1:8" x14ac:dyDescent="0.3">
      <c r="A68" s="686"/>
      <c r="B68" s="120" t="s">
        <v>41</v>
      </c>
      <c r="C68" s="252"/>
      <c r="D68" s="252"/>
      <c r="E68" s="304"/>
      <c r="F68" s="252"/>
      <c r="G68" s="252"/>
      <c r="H68" s="252"/>
    </row>
    <row r="69" spans="1:8" x14ac:dyDescent="0.3">
      <c r="A69" s="684" t="s">
        <v>697</v>
      </c>
      <c r="B69" s="303" t="s">
        <v>39</v>
      </c>
      <c r="C69" s="303">
        <f t="shared" ref="C69:H69" si="18">SUM(C70:C71)</f>
        <v>0</v>
      </c>
      <c r="D69" s="303">
        <f t="shared" si="18"/>
        <v>0</v>
      </c>
      <c r="E69" s="303">
        <f t="shared" si="18"/>
        <v>0</v>
      </c>
      <c r="F69" s="304"/>
      <c r="G69" s="303">
        <f t="shared" si="18"/>
        <v>0</v>
      </c>
      <c r="H69" s="303">
        <f t="shared" si="18"/>
        <v>0</v>
      </c>
    </row>
    <row r="70" spans="1:8" x14ac:dyDescent="0.3">
      <c r="A70" s="684"/>
      <c r="B70" s="120" t="s">
        <v>40</v>
      </c>
      <c r="C70" s="252"/>
      <c r="D70" s="252"/>
      <c r="E70" s="252"/>
      <c r="F70" s="304"/>
      <c r="G70" s="252"/>
      <c r="H70" s="252"/>
    </row>
    <row r="71" spans="1:8" x14ac:dyDescent="0.3">
      <c r="A71" s="684"/>
      <c r="B71" s="120" t="s">
        <v>41</v>
      </c>
      <c r="C71" s="252"/>
      <c r="D71" s="252"/>
      <c r="E71" s="252"/>
      <c r="F71" s="304"/>
      <c r="G71" s="252"/>
      <c r="H71" s="252"/>
    </row>
    <row r="72" spans="1:8" x14ac:dyDescent="0.3">
      <c r="A72" s="684"/>
      <c r="B72" s="303" t="s">
        <v>42</v>
      </c>
      <c r="C72" s="303">
        <f t="shared" ref="C72:H72" si="19">SUM(C73:C74)</f>
        <v>0</v>
      </c>
      <c r="D72" s="303">
        <f t="shared" si="19"/>
        <v>0</v>
      </c>
      <c r="E72" s="303">
        <f t="shared" si="19"/>
        <v>0</v>
      </c>
      <c r="F72" s="304"/>
      <c r="G72" s="303">
        <f t="shared" si="19"/>
        <v>0</v>
      </c>
      <c r="H72" s="303">
        <f t="shared" si="19"/>
        <v>0</v>
      </c>
    </row>
    <row r="73" spans="1:8" x14ac:dyDescent="0.3">
      <c r="A73" s="684"/>
      <c r="B73" s="120" t="s">
        <v>40</v>
      </c>
      <c r="C73" s="252"/>
      <c r="D73" s="252"/>
      <c r="E73" s="252"/>
      <c r="F73" s="304"/>
      <c r="G73" s="252"/>
      <c r="H73" s="252"/>
    </row>
    <row r="74" spans="1:8" x14ac:dyDescent="0.3">
      <c r="A74" s="684"/>
      <c r="B74" s="120" t="s">
        <v>41</v>
      </c>
      <c r="C74" s="252"/>
      <c r="D74" s="252"/>
      <c r="E74" s="252"/>
      <c r="F74" s="304"/>
      <c r="G74" s="252"/>
      <c r="H74" s="252"/>
    </row>
    <row r="75" spans="1:8" x14ac:dyDescent="0.3">
      <c r="A75" s="684" t="s">
        <v>698</v>
      </c>
      <c r="B75" s="303" t="s">
        <v>39</v>
      </c>
      <c r="C75" s="303">
        <f t="shared" ref="C75:H75" si="20">SUM(C76:C77)</f>
        <v>0</v>
      </c>
      <c r="D75" s="303">
        <f t="shared" si="20"/>
        <v>0</v>
      </c>
      <c r="E75" s="303">
        <f t="shared" si="20"/>
        <v>0</v>
      </c>
      <c r="F75" s="303">
        <f t="shared" si="20"/>
        <v>0</v>
      </c>
      <c r="G75" s="304"/>
      <c r="H75" s="303">
        <f t="shared" si="20"/>
        <v>0</v>
      </c>
    </row>
    <row r="76" spans="1:8" x14ac:dyDescent="0.3">
      <c r="A76" s="684"/>
      <c r="B76" s="120" t="s">
        <v>40</v>
      </c>
      <c r="C76" s="252"/>
      <c r="D76" s="252"/>
      <c r="E76" s="252"/>
      <c r="F76" s="252"/>
      <c r="G76" s="304"/>
      <c r="H76" s="252"/>
    </row>
    <row r="77" spans="1:8" x14ac:dyDescent="0.3">
      <c r="A77" s="684"/>
      <c r="B77" s="120" t="s">
        <v>41</v>
      </c>
      <c r="C77" s="252"/>
      <c r="D77" s="252"/>
      <c r="E77" s="252"/>
      <c r="F77" s="252"/>
      <c r="G77" s="304"/>
      <c r="H77" s="252"/>
    </row>
    <row r="78" spans="1:8" x14ac:dyDescent="0.3">
      <c r="A78" s="684"/>
      <c r="B78" s="303" t="s">
        <v>42</v>
      </c>
      <c r="C78" s="303">
        <f t="shared" ref="C78:H78" si="21">SUM(C79:C80)</f>
        <v>0</v>
      </c>
      <c r="D78" s="303">
        <f t="shared" si="21"/>
        <v>0</v>
      </c>
      <c r="E78" s="303">
        <f t="shared" si="21"/>
        <v>0</v>
      </c>
      <c r="F78" s="303">
        <f t="shared" si="21"/>
        <v>0</v>
      </c>
      <c r="G78" s="304"/>
      <c r="H78" s="303">
        <f t="shared" si="21"/>
        <v>0</v>
      </c>
    </row>
    <row r="79" spans="1:8" x14ac:dyDescent="0.3">
      <c r="A79" s="684"/>
      <c r="B79" s="120" t="s">
        <v>40</v>
      </c>
      <c r="C79" s="252"/>
      <c r="D79" s="252"/>
      <c r="E79" s="252"/>
      <c r="F79" s="252"/>
      <c r="G79" s="304"/>
      <c r="H79" s="252"/>
    </row>
    <row r="80" spans="1:8" x14ac:dyDescent="0.3">
      <c r="A80" s="685"/>
      <c r="B80" s="120" t="s">
        <v>41</v>
      </c>
      <c r="C80" s="252"/>
      <c r="D80" s="252"/>
      <c r="E80" s="252"/>
      <c r="F80" s="252"/>
      <c r="G80" s="304"/>
      <c r="H80" s="252"/>
    </row>
    <row r="81" spans="1:8" x14ac:dyDescent="0.3">
      <c r="A81" s="684" t="s">
        <v>699</v>
      </c>
      <c r="B81" s="306" t="s">
        <v>39</v>
      </c>
      <c r="C81" s="306">
        <f t="shared" ref="C81:C86" si="22">SUM(C51,C57,C63,C69,C75)</f>
        <v>0</v>
      </c>
      <c r="D81" s="306">
        <f t="shared" ref="D81:G81" si="23">SUM(D51,D57,D63,D69,D75)</f>
        <v>0</v>
      </c>
      <c r="E81" s="306">
        <f t="shared" si="23"/>
        <v>0</v>
      </c>
      <c r="F81" s="306">
        <f t="shared" si="23"/>
        <v>0</v>
      </c>
      <c r="G81" s="306">
        <f t="shared" si="23"/>
        <v>0</v>
      </c>
      <c r="H81" s="306">
        <f>SUM(H51,H57,H63,H69,H75)</f>
        <v>0</v>
      </c>
    </row>
    <row r="82" spans="1:8" x14ac:dyDescent="0.3">
      <c r="A82" s="684"/>
      <c r="B82" s="120" t="s">
        <v>40</v>
      </c>
      <c r="C82" s="305">
        <f t="shared" si="22"/>
        <v>0</v>
      </c>
      <c r="D82" s="305">
        <f t="shared" ref="D82:H82" si="24">SUM(D52,D58,D64,D70,D76)</f>
        <v>0</v>
      </c>
      <c r="E82" s="305">
        <f t="shared" si="24"/>
        <v>0</v>
      </c>
      <c r="F82" s="305">
        <f t="shared" si="24"/>
        <v>0</v>
      </c>
      <c r="G82" s="305">
        <f t="shared" si="24"/>
        <v>0</v>
      </c>
      <c r="H82" s="305">
        <f t="shared" si="24"/>
        <v>0</v>
      </c>
    </row>
    <row r="83" spans="1:8" x14ac:dyDescent="0.3">
      <c r="A83" s="684"/>
      <c r="B83" s="120" t="s">
        <v>41</v>
      </c>
      <c r="C83" s="305">
        <f t="shared" si="22"/>
        <v>0</v>
      </c>
      <c r="D83" s="305">
        <f t="shared" ref="D83:H83" si="25">SUM(D53,D59,D65,D71,D77)</f>
        <v>0</v>
      </c>
      <c r="E83" s="305">
        <f t="shared" si="25"/>
        <v>0</v>
      </c>
      <c r="F83" s="305">
        <f t="shared" si="25"/>
        <v>0</v>
      </c>
      <c r="G83" s="305">
        <f t="shared" si="25"/>
        <v>0</v>
      </c>
      <c r="H83" s="305">
        <f t="shared" si="25"/>
        <v>0</v>
      </c>
    </row>
    <row r="84" spans="1:8" x14ac:dyDescent="0.3">
      <c r="A84" s="684"/>
      <c r="B84" s="306" t="s">
        <v>42</v>
      </c>
      <c r="C84" s="306">
        <f t="shared" si="22"/>
        <v>0</v>
      </c>
      <c r="D84" s="306">
        <f t="shared" ref="D84:H84" si="26">SUM(D54,D60,D66,D72,D78)</f>
        <v>0</v>
      </c>
      <c r="E84" s="306">
        <f t="shared" si="26"/>
        <v>0</v>
      </c>
      <c r="F84" s="306">
        <f t="shared" si="26"/>
        <v>0</v>
      </c>
      <c r="G84" s="306">
        <f t="shared" si="26"/>
        <v>0</v>
      </c>
      <c r="H84" s="306">
        <f t="shared" si="26"/>
        <v>0</v>
      </c>
    </row>
    <row r="85" spans="1:8" x14ac:dyDescent="0.3">
      <c r="A85" s="684"/>
      <c r="B85" s="120" t="s">
        <v>40</v>
      </c>
      <c r="C85" s="305">
        <f t="shared" si="22"/>
        <v>0</v>
      </c>
      <c r="D85" s="305">
        <f t="shared" ref="D85:H85" si="27">SUM(D55,D61,D67,D73,D79)</f>
        <v>0</v>
      </c>
      <c r="E85" s="305">
        <f t="shared" si="27"/>
        <v>0</v>
      </c>
      <c r="F85" s="305">
        <f t="shared" si="27"/>
        <v>0</v>
      </c>
      <c r="G85" s="305">
        <f t="shared" si="27"/>
        <v>0</v>
      </c>
      <c r="H85" s="305">
        <f t="shared" si="27"/>
        <v>0</v>
      </c>
    </row>
    <row r="86" spans="1:8" x14ac:dyDescent="0.3">
      <c r="A86" s="685"/>
      <c r="B86" s="120" t="s">
        <v>41</v>
      </c>
      <c r="C86" s="305">
        <f t="shared" si="22"/>
        <v>0</v>
      </c>
      <c r="D86" s="305">
        <f t="shared" ref="D86:H86" si="28">SUM(D56,D62,D68,D74,D80)</f>
        <v>0</v>
      </c>
      <c r="E86" s="305">
        <f t="shared" si="28"/>
        <v>0</v>
      </c>
      <c r="F86" s="305">
        <f t="shared" si="28"/>
        <v>0</v>
      </c>
      <c r="G86" s="305">
        <f t="shared" si="28"/>
        <v>0</v>
      </c>
      <c r="H86" s="305">
        <f t="shared" si="28"/>
        <v>0</v>
      </c>
    </row>
    <row r="87" spans="1:8" x14ac:dyDescent="0.3">
      <c r="A87" s="120"/>
    </row>
    <row r="88" spans="1:8" s="118" customFormat="1" ht="18" x14ac:dyDescent="0.3">
      <c r="A88" s="307"/>
      <c r="B88" s="688" t="str">
        <f>D$5</f>
        <v>REALITE 2022</v>
      </c>
      <c r="C88" s="689"/>
      <c r="D88" s="689"/>
      <c r="E88" s="689"/>
      <c r="F88" s="689"/>
      <c r="G88" s="689"/>
      <c r="H88" s="689"/>
    </row>
    <row r="89" spans="1:8" s="118" customFormat="1" ht="40.5" x14ac:dyDescent="0.3">
      <c r="A89" s="307"/>
      <c r="B89" s="32"/>
      <c r="C89" s="377" t="s">
        <v>35</v>
      </c>
      <c r="D89" s="376" t="s">
        <v>36</v>
      </c>
      <c r="E89" s="376" t="s">
        <v>740</v>
      </c>
      <c r="F89" s="377" t="s">
        <v>37</v>
      </c>
      <c r="G89" s="376" t="s">
        <v>38</v>
      </c>
      <c r="H89" s="376" t="s">
        <v>14</v>
      </c>
    </row>
    <row r="90" spans="1:8" x14ac:dyDescent="0.3">
      <c r="A90" s="687" t="s">
        <v>695</v>
      </c>
      <c r="B90" s="303" t="s">
        <v>39</v>
      </c>
      <c r="C90" s="304"/>
      <c r="D90" s="303">
        <f>SUM(D91:D92)</f>
        <v>0</v>
      </c>
      <c r="E90" s="303">
        <f>SUM(E91:E92)</f>
        <v>0</v>
      </c>
      <c r="F90" s="303">
        <f t="shared" ref="F90:H90" si="29">SUM(F91:F92)</f>
        <v>0</v>
      </c>
      <c r="G90" s="303">
        <f t="shared" si="29"/>
        <v>0</v>
      </c>
      <c r="H90" s="303">
        <f t="shared" si="29"/>
        <v>0</v>
      </c>
    </row>
    <row r="91" spans="1:8" x14ac:dyDescent="0.3">
      <c r="A91" s="684"/>
      <c r="B91" s="120" t="s">
        <v>40</v>
      </c>
      <c r="C91" s="304"/>
      <c r="D91" s="252"/>
      <c r="E91" s="252"/>
      <c r="F91" s="252"/>
      <c r="G91" s="252"/>
      <c r="H91" s="252"/>
    </row>
    <row r="92" spans="1:8" x14ac:dyDescent="0.3">
      <c r="A92" s="684"/>
      <c r="B92" s="120" t="s">
        <v>41</v>
      </c>
      <c r="C92" s="304"/>
      <c r="D92" s="252"/>
      <c r="E92" s="252"/>
      <c r="F92" s="252"/>
      <c r="G92" s="252"/>
      <c r="H92" s="252"/>
    </row>
    <row r="93" spans="1:8" x14ac:dyDescent="0.3">
      <c r="A93" s="684"/>
      <c r="B93" s="303" t="s">
        <v>42</v>
      </c>
      <c r="C93" s="304"/>
      <c r="D93" s="303">
        <f>SUM(D94:D95)</f>
        <v>0</v>
      </c>
      <c r="E93" s="303">
        <f>SUM(E94:E95)</f>
        <v>0</v>
      </c>
      <c r="F93" s="303">
        <f t="shared" ref="F93:H93" si="30">SUM(F94:F95)</f>
        <v>0</v>
      </c>
      <c r="G93" s="303">
        <f t="shared" si="30"/>
        <v>0</v>
      </c>
      <c r="H93" s="303">
        <f t="shared" si="30"/>
        <v>0</v>
      </c>
    </row>
    <row r="94" spans="1:8" x14ac:dyDescent="0.3">
      <c r="A94" s="684"/>
      <c r="B94" s="120" t="s">
        <v>40</v>
      </c>
      <c r="C94" s="304"/>
      <c r="D94" s="252"/>
      <c r="E94" s="252"/>
      <c r="F94" s="252"/>
      <c r="G94" s="252"/>
      <c r="H94" s="252"/>
    </row>
    <row r="95" spans="1:8" x14ac:dyDescent="0.3">
      <c r="A95" s="684"/>
      <c r="B95" s="120" t="s">
        <v>41</v>
      </c>
      <c r="C95" s="304"/>
      <c r="D95" s="252"/>
      <c r="E95" s="252"/>
      <c r="F95" s="252"/>
      <c r="G95" s="252"/>
      <c r="H95" s="252"/>
    </row>
    <row r="96" spans="1:8" x14ac:dyDescent="0.3">
      <c r="A96" s="684" t="s">
        <v>696</v>
      </c>
      <c r="B96" s="303" t="s">
        <v>39</v>
      </c>
      <c r="C96" s="303">
        <f>SUM(C97:C98)</f>
        <v>0</v>
      </c>
      <c r="D96" s="304"/>
      <c r="E96" s="303">
        <f t="shared" ref="E96:H96" si="31">SUM(E97:E98)</f>
        <v>0</v>
      </c>
      <c r="F96" s="303">
        <f t="shared" si="31"/>
        <v>0</v>
      </c>
      <c r="G96" s="303">
        <f t="shared" si="31"/>
        <v>0</v>
      </c>
      <c r="H96" s="303">
        <f t="shared" si="31"/>
        <v>0</v>
      </c>
    </row>
    <row r="97" spans="1:8" x14ac:dyDescent="0.3">
      <c r="A97" s="684"/>
      <c r="B97" s="120" t="s">
        <v>40</v>
      </c>
      <c r="C97" s="252"/>
      <c r="D97" s="304"/>
      <c r="E97" s="252"/>
      <c r="F97" s="252"/>
      <c r="G97" s="252"/>
      <c r="H97" s="252"/>
    </row>
    <row r="98" spans="1:8" x14ac:dyDescent="0.3">
      <c r="A98" s="684"/>
      <c r="B98" s="120" t="s">
        <v>41</v>
      </c>
      <c r="C98" s="252"/>
      <c r="D98" s="304"/>
      <c r="E98" s="252"/>
      <c r="F98" s="252"/>
      <c r="G98" s="252"/>
      <c r="H98" s="252"/>
    </row>
    <row r="99" spans="1:8" x14ac:dyDescent="0.3">
      <c r="A99" s="684"/>
      <c r="B99" s="303" t="s">
        <v>42</v>
      </c>
      <c r="C99" s="303">
        <f>SUM(C100:C101)</f>
        <v>0</v>
      </c>
      <c r="D99" s="304"/>
      <c r="E99" s="303">
        <f t="shared" ref="E99:H99" si="32">SUM(E100:E101)</f>
        <v>0</v>
      </c>
      <c r="F99" s="303">
        <f t="shared" si="32"/>
        <v>0</v>
      </c>
      <c r="G99" s="303">
        <f t="shared" si="32"/>
        <v>0</v>
      </c>
      <c r="H99" s="303">
        <f t="shared" si="32"/>
        <v>0</v>
      </c>
    </row>
    <row r="100" spans="1:8" x14ac:dyDescent="0.3">
      <c r="A100" s="684"/>
      <c r="B100" s="120" t="s">
        <v>40</v>
      </c>
      <c r="C100" s="252"/>
      <c r="D100" s="304"/>
      <c r="E100" s="252"/>
      <c r="F100" s="252"/>
      <c r="G100" s="252"/>
      <c r="H100" s="252"/>
    </row>
    <row r="101" spans="1:8" x14ac:dyDescent="0.3">
      <c r="A101" s="684"/>
      <c r="B101" s="120" t="s">
        <v>41</v>
      </c>
      <c r="C101" s="252"/>
      <c r="D101" s="304"/>
      <c r="E101" s="252"/>
      <c r="F101" s="252"/>
      <c r="G101" s="252"/>
      <c r="H101" s="252"/>
    </row>
    <row r="102" spans="1:8" x14ac:dyDescent="0.3">
      <c r="A102" s="686" t="s">
        <v>741</v>
      </c>
      <c r="B102" s="303" t="s">
        <v>39</v>
      </c>
      <c r="C102" s="303">
        <f>SUM(C103:C104)</f>
        <v>0</v>
      </c>
      <c r="D102" s="303">
        <f>SUM(D103:D104)</f>
        <v>0</v>
      </c>
      <c r="E102" s="304"/>
      <c r="F102" s="303">
        <f>SUM(F103:F104)</f>
        <v>0</v>
      </c>
      <c r="G102" s="303">
        <f>SUM(G103:G104)</f>
        <v>0</v>
      </c>
      <c r="H102" s="303">
        <f>SUM(H103:H104)</f>
        <v>0</v>
      </c>
    </row>
    <row r="103" spans="1:8" x14ac:dyDescent="0.3">
      <c r="A103" s="686"/>
      <c r="B103" s="120" t="s">
        <v>40</v>
      </c>
      <c r="C103" s="252"/>
      <c r="D103" s="252"/>
      <c r="E103" s="304"/>
      <c r="F103" s="252"/>
      <c r="G103" s="252"/>
      <c r="H103" s="252"/>
    </row>
    <row r="104" spans="1:8" x14ac:dyDescent="0.3">
      <c r="A104" s="686"/>
      <c r="B104" s="120" t="s">
        <v>41</v>
      </c>
      <c r="C104" s="252"/>
      <c r="D104" s="252"/>
      <c r="E104" s="304"/>
      <c r="F104" s="252"/>
      <c r="G104" s="252"/>
      <c r="H104" s="252"/>
    </row>
    <row r="105" spans="1:8" x14ac:dyDescent="0.3">
      <c r="A105" s="686"/>
      <c r="B105" s="303" t="s">
        <v>42</v>
      </c>
      <c r="C105" s="303">
        <f>SUM(C106:C107)</f>
        <v>0</v>
      </c>
      <c r="D105" s="303">
        <f>SUM(D106:D107)</f>
        <v>0</v>
      </c>
      <c r="E105" s="304"/>
      <c r="F105" s="303">
        <f>SUM(F106:F107)</f>
        <v>0</v>
      </c>
      <c r="G105" s="303">
        <f>SUM(G106:G107)</f>
        <v>0</v>
      </c>
      <c r="H105" s="303">
        <f>SUM(H106:H107)</f>
        <v>0</v>
      </c>
    </row>
    <row r="106" spans="1:8" x14ac:dyDescent="0.3">
      <c r="A106" s="686"/>
      <c r="B106" s="120" t="s">
        <v>40</v>
      </c>
      <c r="C106" s="252"/>
      <c r="D106" s="252"/>
      <c r="E106" s="304"/>
      <c r="F106" s="252"/>
      <c r="G106" s="252"/>
      <c r="H106" s="252"/>
    </row>
    <row r="107" spans="1:8" x14ac:dyDescent="0.3">
      <c r="A107" s="686"/>
      <c r="B107" s="120" t="s">
        <v>41</v>
      </c>
      <c r="C107" s="252"/>
      <c r="D107" s="252"/>
      <c r="E107" s="304"/>
      <c r="F107" s="252"/>
      <c r="G107" s="252"/>
      <c r="H107" s="252"/>
    </row>
    <row r="108" spans="1:8" x14ac:dyDescent="0.3">
      <c r="A108" s="684" t="s">
        <v>697</v>
      </c>
      <c r="B108" s="303" t="s">
        <v>39</v>
      </c>
      <c r="C108" s="303">
        <f t="shared" ref="C108:H108" si="33">SUM(C109:C110)</f>
        <v>0</v>
      </c>
      <c r="D108" s="303">
        <f t="shared" si="33"/>
        <v>0</v>
      </c>
      <c r="E108" s="303">
        <f t="shared" si="33"/>
        <v>0</v>
      </c>
      <c r="F108" s="304"/>
      <c r="G108" s="303">
        <f t="shared" si="33"/>
        <v>0</v>
      </c>
      <c r="H108" s="303">
        <f t="shared" si="33"/>
        <v>0</v>
      </c>
    </row>
    <row r="109" spans="1:8" x14ac:dyDescent="0.3">
      <c r="A109" s="684"/>
      <c r="B109" s="120" t="s">
        <v>40</v>
      </c>
      <c r="C109" s="252"/>
      <c r="D109" s="252"/>
      <c r="E109" s="252"/>
      <c r="F109" s="304"/>
      <c r="G109" s="252"/>
      <c r="H109" s="252"/>
    </row>
    <row r="110" spans="1:8" x14ac:dyDescent="0.3">
      <c r="A110" s="684"/>
      <c r="B110" s="120" t="s">
        <v>41</v>
      </c>
      <c r="C110" s="252"/>
      <c r="D110" s="252"/>
      <c r="E110" s="252"/>
      <c r="F110" s="304"/>
      <c r="G110" s="252"/>
      <c r="H110" s="252"/>
    </row>
    <row r="111" spans="1:8" x14ac:dyDescent="0.3">
      <c r="A111" s="684"/>
      <c r="B111" s="303" t="s">
        <v>42</v>
      </c>
      <c r="C111" s="303">
        <f t="shared" ref="C111:H111" si="34">SUM(C112:C113)</f>
        <v>0</v>
      </c>
      <c r="D111" s="303">
        <f t="shared" si="34"/>
        <v>0</v>
      </c>
      <c r="E111" s="303">
        <f t="shared" si="34"/>
        <v>0</v>
      </c>
      <c r="F111" s="304"/>
      <c r="G111" s="303">
        <f t="shared" si="34"/>
        <v>0</v>
      </c>
      <c r="H111" s="303">
        <f t="shared" si="34"/>
        <v>0</v>
      </c>
    </row>
    <row r="112" spans="1:8" x14ac:dyDescent="0.3">
      <c r="A112" s="684"/>
      <c r="B112" s="120" t="s">
        <v>40</v>
      </c>
      <c r="C112" s="252"/>
      <c r="D112" s="252"/>
      <c r="E112" s="252"/>
      <c r="F112" s="304"/>
      <c r="G112" s="252"/>
      <c r="H112" s="252"/>
    </row>
    <row r="113" spans="1:8" x14ac:dyDescent="0.3">
      <c r="A113" s="684"/>
      <c r="B113" s="120" t="s">
        <v>41</v>
      </c>
      <c r="C113" s="252"/>
      <c r="D113" s="252"/>
      <c r="E113" s="252"/>
      <c r="F113" s="304"/>
      <c r="G113" s="252"/>
      <c r="H113" s="252"/>
    </row>
    <row r="114" spans="1:8" x14ac:dyDescent="0.3">
      <c r="A114" s="684" t="s">
        <v>698</v>
      </c>
      <c r="B114" s="303" t="s">
        <v>39</v>
      </c>
      <c r="C114" s="303">
        <f t="shared" ref="C114:H114" si="35">SUM(C115:C116)</f>
        <v>0</v>
      </c>
      <c r="D114" s="303">
        <f t="shared" si="35"/>
        <v>0</v>
      </c>
      <c r="E114" s="303">
        <f t="shared" si="35"/>
        <v>0</v>
      </c>
      <c r="F114" s="303">
        <f t="shared" si="35"/>
        <v>0</v>
      </c>
      <c r="G114" s="304"/>
      <c r="H114" s="303">
        <f t="shared" si="35"/>
        <v>0</v>
      </c>
    </row>
    <row r="115" spans="1:8" x14ac:dyDescent="0.3">
      <c r="A115" s="684"/>
      <c r="B115" s="120" t="s">
        <v>40</v>
      </c>
      <c r="C115" s="252"/>
      <c r="D115" s="252"/>
      <c r="E115" s="252"/>
      <c r="F115" s="252"/>
      <c r="G115" s="304"/>
      <c r="H115" s="252"/>
    </row>
    <row r="116" spans="1:8" x14ac:dyDescent="0.3">
      <c r="A116" s="684"/>
      <c r="B116" s="120" t="s">
        <v>41</v>
      </c>
      <c r="C116" s="252"/>
      <c r="D116" s="252"/>
      <c r="E116" s="252"/>
      <c r="F116" s="252"/>
      <c r="G116" s="304"/>
      <c r="H116" s="252"/>
    </row>
    <row r="117" spans="1:8" x14ac:dyDescent="0.3">
      <c r="A117" s="684"/>
      <c r="B117" s="303" t="s">
        <v>42</v>
      </c>
      <c r="C117" s="303">
        <f t="shared" ref="C117:H117" si="36">SUM(C118:C119)</f>
        <v>0</v>
      </c>
      <c r="D117" s="303">
        <f t="shared" si="36"/>
        <v>0</v>
      </c>
      <c r="E117" s="303">
        <f t="shared" si="36"/>
        <v>0</v>
      </c>
      <c r="F117" s="303">
        <f t="shared" si="36"/>
        <v>0</v>
      </c>
      <c r="G117" s="304"/>
      <c r="H117" s="303">
        <f t="shared" si="36"/>
        <v>0</v>
      </c>
    </row>
    <row r="118" spans="1:8" x14ac:dyDescent="0.3">
      <c r="A118" s="684"/>
      <c r="B118" s="120" t="s">
        <v>40</v>
      </c>
      <c r="C118" s="252"/>
      <c r="D118" s="252"/>
      <c r="E118" s="252"/>
      <c r="F118" s="252"/>
      <c r="G118" s="304"/>
      <c r="H118" s="252"/>
    </row>
    <row r="119" spans="1:8" x14ac:dyDescent="0.3">
      <c r="A119" s="685"/>
      <c r="B119" s="120" t="s">
        <v>41</v>
      </c>
      <c r="C119" s="252"/>
      <c r="D119" s="252"/>
      <c r="E119" s="252"/>
      <c r="F119" s="252"/>
      <c r="G119" s="304"/>
      <c r="H119" s="252"/>
    </row>
    <row r="120" spans="1:8" x14ac:dyDescent="0.3">
      <c r="A120" s="684" t="s">
        <v>699</v>
      </c>
      <c r="B120" s="306" t="s">
        <v>39</v>
      </c>
      <c r="C120" s="306">
        <f t="shared" ref="C120:C125" si="37">SUM(C90,C96,C102,C108,C114)</f>
        <v>0</v>
      </c>
      <c r="D120" s="306">
        <f t="shared" ref="D120:G120" si="38">SUM(D90,D96,D102,D108,D114)</f>
        <v>0</v>
      </c>
      <c r="E120" s="306">
        <f t="shared" si="38"/>
        <v>0</v>
      </c>
      <c r="F120" s="306">
        <f t="shared" si="38"/>
        <v>0</v>
      </c>
      <c r="G120" s="306">
        <f t="shared" si="38"/>
        <v>0</v>
      </c>
      <c r="H120" s="306">
        <f>SUM(H90,H96,H102,H108,H114)</f>
        <v>0</v>
      </c>
    </row>
    <row r="121" spans="1:8" x14ac:dyDescent="0.3">
      <c r="A121" s="684"/>
      <c r="B121" s="120" t="s">
        <v>40</v>
      </c>
      <c r="C121" s="305">
        <f t="shared" si="37"/>
        <v>0</v>
      </c>
      <c r="D121" s="305">
        <f t="shared" ref="D121:H121" si="39">SUM(D91,D97,D103,D109,D115)</f>
        <v>0</v>
      </c>
      <c r="E121" s="305">
        <f t="shared" si="39"/>
        <v>0</v>
      </c>
      <c r="F121" s="305">
        <f t="shared" si="39"/>
        <v>0</v>
      </c>
      <c r="G121" s="305">
        <f t="shared" si="39"/>
        <v>0</v>
      </c>
      <c r="H121" s="305">
        <f t="shared" si="39"/>
        <v>0</v>
      </c>
    </row>
    <row r="122" spans="1:8" x14ac:dyDescent="0.3">
      <c r="A122" s="684"/>
      <c r="B122" s="120" t="s">
        <v>41</v>
      </c>
      <c r="C122" s="305">
        <f t="shared" si="37"/>
        <v>0</v>
      </c>
      <c r="D122" s="305">
        <f t="shared" ref="D122:H122" si="40">SUM(D92,D98,D104,D110,D116)</f>
        <v>0</v>
      </c>
      <c r="E122" s="305">
        <f t="shared" si="40"/>
        <v>0</v>
      </c>
      <c r="F122" s="305">
        <f t="shared" si="40"/>
        <v>0</v>
      </c>
      <c r="G122" s="305">
        <f t="shared" si="40"/>
        <v>0</v>
      </c>
      <c r="H122" s="305">
        <f t="shared" si="40"/>
        <v>0</v>
      </c>
    </row>
    <row r="123" spans="1:8" x14ac:dyDescent="0.3">
      <c r="A123" s="684"/>
      <c r="B123" s="306" t="s">
        <v>42</v>
      </c>
      <c r="C123" s="306">
        <f t="shared" si="37"/>
        <v>0</v>
      </c>
      <c r="D123" s="306">
        <f t="shared" ref="D123:H123" si="41">SUM(D93,D99,D105,D111,D117)</f>
        <v>0</v>
      </c>
      <c r="E123" s="306">
        <f t="shared" si="41"/>
        <v>0</v>
      </c>
      <c r="F123" s="306">
        <f t="shared" si="41"/>
        <v>0</v>
      </c>
      <c r="G123" s="306">
        <f t="shared" si="41"/>
        <v>0</v>
      </c>
      <c r="H123" s="306">
        <f t="shared" si="41"/>
        <v>0</v>
      </c>
    </row>
    <row r="124" spans="1:8" x14ac:dyDescent="0.3">
      <c r="A124" s="684"/>
      <c r="B124" s="120" t="s">
        <v>40</v>
      </c>
      <c r="C124" s="305">
        <f t="shared" si="37"/>
        <v>0</v>
      </c>
      <c r="D124" s="305">
        <f t="shared" ref="D124:H124" si="42">SUM(D94,D100,D106,D112,D118)</f>
        <v>0</v>
      </c>
      <c r="E124" s="305">
        <f t="shared" si="42"/>
        <v>0</v>
      </c>
      <c r="F124" s="305">
        <f t="shared" si="42"/>
        <v>0</v>
      </c>
      <c r="G124" s="305">
        <f t="shared" si="42"/>
        <v>0</v>
      </c>
      <c r="H124" s="305">
        <f t="shared" si="42"/>
        <v>0</v>
      </c>
    </row>
    <row r="125" spans="1:8" x14ac:dyDescent="0.3">
      <c r="A125" s="685"/>
      <c r="B125" s="120" t="s">
        <v>41</v>
      </c>
      <c r="C125" s="305">
        <f t="shared" si="37"/>
        <v>0</v>
      </c>
      <c r="D125" s="305">
        <f t="shared" ref="D125:H125" si="43">SUM(D95,D101,D107,D113,D119)</f>
        <v>0</v>
      </c>
      <c r="E125" s="305">
        <f t="shared" si="43"/>
        <v>0</v>
      </c>
      <c r="F125" s="305">
        <f t="shared" si="43"/>
        <v>0</v>
      </c>
      <c r="G125" s="305">
        <f t="shared" si="43"/>
        <v>0</v>
      </c>
      <c r="H125" s="305">
        <f t="shared" si="43"/>
        <v>0</v>
      </c>
    </row>
    <row r="126" spans="1:8" x14ac:dyDescent="0.3">
      <c r="A126" s="120"/>
    </row>
    <row r="127" spans="1:8" s="118" customFormat="1" ht="18" x14ac:dyDescent="0.3">
      <c r="A127" s="307"/>
      <c r="B127" s="688" t="str">
        <f>E$5</f>
        <v>REALITE 2023</v>
      </c>
      <c r="C127" s="689"/>
      <c r="D127" s="689"/>
      <c r="E127" s="689"/>
      <c r="F127" s="689"/>
      <c r="G127" s="689"/>
      <c r="H127" s="689"/>
    </row>
    <row r="128" spans="1:8" s="118" customFormat="1" ht="40.5" x14ac:dyDescent="0.3">
      <c r="A128" s="307"/>
      <c r="B128" s="32"/>
      <c r="C128" s="377" t="s">
        <v>35</v>
      </c>
      <c r="D128" s="376" t="s">
        <v>36</v>
      </c>
      <c r="E128" s="376" t="s">
        <v>740</v>
      </c>
      <c r="F128" s="377" t="s">
        <v>37</v>
      </c>
      <c r="G128" s="376" t="s">
        <v>38</v>
      </c>
      <c r="H128" s="376" t="s">
        <v>14</v>
      </c>
    </row>
    <row r="129" spans="1:8" x14ac:dyDescent="0.3">
      <c r="A129" s="687" t="s">
        <v>695</v>
      </c>
      <c r="B129" s="303" t="s">
        <v>39</v>
      </c>
      <c r="C129" s="304"/>
      <c r="D129" s="303">
        <f>SUM(D130:D131)</f>
        <v>0</v>
      </c>
      <c r="E129" s="303">
        <f>SUM(E130:E131)</f>
        <v>0</v>
      </c>
      <c r="F129" s="303">
        <f t="shared" ref="F129:H129" si="44">SUM(F130:F131)</f>
        <v>0</v>
      </c>
      <c r="G129" s="303">
        <f t="shared" si="44"/>
        <v>0</v>
      </c>
      <c r="H129" s="303">
        <f t="shared" si="44"/>
        <v>0</v>
      </c>
    </row>
    <row r="130" spans="1:8" x14ac:dyDescent="0.3">
      <c r="A130" s="684"/>
      <c r="B130" s="120" t="s">
        <v>40</v>
      </c>
      <c r="C130" s="304"/>
      <c r="D130" s="252"/>
      <c r="E130" s="252"/>
      <c r="F130" s="252"/>
      <c r="G130" s="252"/>
      <c r="H130" s="252"/>
    </row>
    <row r="131" spans="1:8" x14ac:dyDescent="0.3">
      <c r="A131" s="684"/>
      <c r="B131" s="120" t="s">
        <v>41</v>
      </c>
      <c r="C131" s="304"/>
      <c r="D131" s="252"/>
      <c r="E131" s="252"/>
      <c r="F131" s="252"/>
      <c r="G131" s="252"/>
      <c r="H131" s="252"/>
    </row>
    <row r="132" spans="1:8" x14ac:dyDescent="0.3">
      <c r="A132" s="684"/>
      <c r="B132" s="303" t="s">
        <v>42</v>
      </c>
      <c r="C132" s="304"/>
      <c r="D132" s="303">
        <f>SUM(D133:D134)</f>
        <v>0</v>
      </c>
      <c r="E132" s="303">
        <f>SUM(E133:E134)</f>
        <v>0</v>
      </c>
      <c r="F132" s="303">
        <f t="shared" ref="F132:H132" si="45">SUM(F133:F134)</f>
        <v>0</v>
      </c>
      <c r="G132" s="303">
        <f t="shared" si="45"/>
        <v>0</v>
      </c>
      <c r="H132" s="303">
        <f t="shared" si="45"/>
        <v>0</v>
      </c>
    </row>
    <row r="133" spans="1:8" x14ac:dyDescent="0.3">
      <c r="A133" s="684"/>
      <c r="B133" s="120" t="s">
        <v>40</v>
      </c>
      <c r="C133" s="304"/>
      <c r="D133" s="252"/>
      <c r="E133" s="252"/>
      <c r="F133" s="252"/>
      <c r="G133" s="252"/>
      <c r="H133" s="252"/>
    </row>
    <row r="134" spans="1:8" x14ac:dyDescent="0.3">
      <c r="A134" s="684"/>
      <c r="B134" s="120" t="s">
        <v>41</v>
      </c>
      <c r="C134" s="304"/>
      <c r="D134" s="252"/>
      <c r="E134" s="252"/>
      <c r="F134" s="252"/>
      <c r="G134" s="252"/>
      <c r="H134" s="252"/>
    </row>
    <row r="135" spans="1:8" x14ac:dyDescent="0.3">
      <c r="A135" s="684" t="s">
        <v>696</v>
      </c>
      <c r="B135" s="303" t="s">
        <v>39</v>
      </c>
      <c r="C135" s="303">
        <f>SUM(C136:C137)</f>
        <v>0</v>
      </c>
      <c r="D135" s="304"/>
      <c r="E135" s="303">
        <f t="shared" ref="E135:H135" si="46">SUM(E136:E137)</f>
        <v>0</v>
      </c>
      <c r="F135" s="303">
        <f t="shared" si="46"/>
        <v>0</v>
      </c>
      <c r="G135" s="303">
        <f t="shared" si="46"/>
        <v>0</v>
      </c>
      <c r="H135" s="303">
        <f t="shared" si="46"/>
        <v>0</v>
      </c>
    </row>
    <row r="136" spans="1:8" x14ac:dyDescent="0.3">
      <c r="A136" s="684"/>
      <c r="B136" s="120" t="s">
        <v>40</v>
      </c>
      <c r="C136" s="252"/>
      <c r="D136" s="304"/>
      <c r="E136" s="252"/>
      <c r="F136" s="252"/>
      <c r="G136" s="252"/>
      <c r="H136" s="252"/>
    </row>
    <row r="137" spans="1:8" x14ac:dyDescent="0.3">
      <c r="A137" s="684"/>
      <c r="B137" s="120" t="s">
        <v>41</v>
      </c>
      <c r="C137" s="252"/>
      <c r="D137" s="304"/>
      <c r="E137" s="252"/>
      <c r="F137" s="252"/>
      <c r="G137" s="252"/>
      <c r="H137" s="252"/>
    </row>
    <row r="138" spans="1:8" x14ac:dyDescent="0.3">
      <c r="A138" s="684"/>
      <c r="B138" s="303" t="s">
        <v>42</v>
      </c>
      <c r="C138" s="303">
        <f>SUM(C139:C140)</f>
        <v>0</v>
      </c>
      <c r="D138" s="304"/>
      <c r="E138" s="303">
        <f t="shared" ref="E138:H138" si="47">SUM(E139:E140)</f>
        <v>0</v>
      </c>
      <c r="F138" s="303">
        <f t="shared" si="47"/>
        <v>0</v>
      </c>
      <c r="G138" s="303">
        <f t="shared" si="47"/>
        <v>0</v>
      </c>
      <c r="H138" s="303">
        <f t="shared" si="47"/>
        <v>0</v>
      </c>
    </row>
    <row r="139" spans="1:8" x14ac:dyDescent="0.3">
      <c r="A139" s="684"/>
      <c r="B139" s="120" t="s">
        <v>40</v>
      </c>
      <c r="C139" s="252"/>
      <c r="D139" s="304"/>
      <c r="E139" s="252"/>
      <c r="F139" s="252"/>
      <c r="G139" s="252"/>
      <c r="H139" s="252"/>
    </row>
    <row r="140" spans="1:8" x14ac:dyDescent="0.3">
      <c r="A140" s="684"/>
      <c r="B140" s="120" t="s">
        <v>41</v>
      </c>
      <c r="C140" s="252"/>
      <c r="D140" s="304"/>
      <c r="E140" s="252"/>
      <c r="F140" s="252"/>
      <c r="G140" s="252"/>
      <c r="H140" s="252"/>
    </row>
    <row r="141" spans="1:8" x14ac:dyDescent="0.3">
      <c r="A141" s="686" t="s">
        <v>741</v>
      </c>
      <c r="B141" s="303" t="s">
        <v>39</v>
      </c>
      <c r="C141" s="303">
        <f>SUM(C142:C143)</f>
        <v>0</v>
      </c>
      <c r="D141" s="303">
        <f>SUM(D142:D143)</f>
        <v>0</v>
      </c>
      <c r="E141" s="304"/>
      <c r="F141" s="303">
        <f>SUM(F142:F143)</f>
        <v>0</v>
      </c>
      <c r="G141" s="303">
        <f>SUM(G142:G143)</f>
        <v>0</v>
      </c>
      <c r="H141" s="303">
        <f>SUM(H142:H143)</f>
        <v>0</v>
      </c>
    </row>
    <row r="142" spans="1:8" x14ac:dyDescent="0.3">
      <c r="A142" s="686"/>
      <c r="B142" s="120" t="s">
        <v>40</v>
      </c>
      <c r="C142" s="252"/>
      <c r="D142" s="252"/>
      <c r="E142" s="304"/>
      <c r="F142" s="252"/>
      <c r="G142" s="252"/>
      <c r="H142" s="252"/>
    </row>
    <row r="143" spans="1:8" x14ac:dyDescent="0.3">
      <c r="A143" s="686"/>
      <c r="B143" s="120" t="s">
        <v>41</v>
      </c>
      <c r="C143" s="252"/>
      <c r="D143" s="252"/>
      <c r="E143" s="304"/>
      <c r="F143" s="252"/>
      <c r="G143" s="252"/>
      <c r="H143" s="252"/>
    </row>
    <row r="144" spans="1:8" x14ac:dyDescent="0.3">
      <c r="A144" s="686"/>
      <c r="B144" s="303" t="s">
        <v>42</v>
      </c>
      <c r="C144" s="303">
        <f>SUM(C145:C146)</f>
        <v>0</v>
      </c>
      <c r="D144" s="303">
        <f>SUM(D145:D146)</f>
        <v>0</v>
      </c>
      <c r="E144" s="304"/>
      <c r="F144" s="303">
        <f>SUM(F145:F146)</f>
        <v>0</v>
      </c>
      <c r="G144" s="303">
        <f>SUM(G145:G146)</f>
        <v>0</v>
      </c>
      <c r="H144" s="303">
        <f>SUM(H145:H146)</f>
        <v>0</v>
      </c>
    </row>
    <row r="145" spans="1:8" x14ac:dyDescent="0.3">
      <c r="A145" s="686"/>
      <c r="B145" s="120" t="s">
        <v>40</v>
      </c>
      <c r="C145" s="252"/>
      <c r="D145" s="252"/>
      <c r="E145" s="304"/>
      <c r="F145" s="252"/>
      <c r="G145" s="252"/>
      <c r="H145" s="252"/>
    </row>
    <row r="146" spans="1:8" x14ac:dyDescent="0.3">
      <c r="A146" s="686"/>
      <c r="B146" s="120" t="s">
        <v>41</v>
      </c>
      <c r="C146" s="252"/>
      <c r="D146" s="252"/>
      <c r="E146" s="304"/>
      <c r="F146" s="252"/>
      <c r="G146" s="252"/>
      <c r="H146" s="252"/>
    </row>
    <row r="147" spans="1:8" x14ac:dyDescent="0.3">
      <c r="A147" s="684" t="s">
        <v>697</v>
      </c>
      <c r="B147" s="303" t="s">
        <v>39</v>
      </c>
      <c r="C147" s="303">
        <f t="shared" ref="C147:H147" si="48">SUM(C148:C149)</f>
        <v>0</v>
      </c>
      <c r="D147" s="303">
        <f t="shared" si="48"/>
        <v>0</v>
      </c>
      <c r="E147" s="303">
        <f t="shared" si="48"/>
        <v>0</v>
      </c>
      <c r="F147" s="304"/>
      <c r="G147" s="303">
        <f t="shared" si="48"/>
        <v>0</v>
      </c>
      <c r="H147" s="303">
        <f t="shared" si="48"/>
        <v>0</v>
      </c>
    </row>
    <row r="148" spans="1:8" x14ac:dyDescent="0.3">
      <c r="A148" s="684"/>
      <c r="B148" s="120" t="s">
        <v>40</v>
      </c>
      <c r="C148" s="252"/>
      <c r="D148" s="252"/>
      <c r="E148" s="252"/>
      <c r="F148" s="304"/>
      <c r="G148" s="252"/>
      <c r="H148" s="252"/>
    </row>
    <row r="149" spans="1:8" x14ac:dyDescent="0.3">
      <c r="A149" s="684"/>
      <c r="B149" s="120" t="s">
        <v>41</v>
      </c>
      <c r="C149" s="252"/>
      <c r="D149" s="252"/>
      <c r="E149" s="252"/>
      <c r="F149" s="304"/>
      <c r="G149" s="252"/>
      <c r="H149" s="252"/>
    </row>
    <row r="150" spans="1:8" x14ac:dyDescent="0.3">
      <c r="A150" s="684"/>
      <c r="B150" s="303" t="s">
        <v>42</v>
      </c>
      <c r="C150" s="303">
        <f t="shared" ref="C150:H150" si="49">SUM(C151:C152)</f>
        <v>0</v>
      </c>
      <c r="D150" s="303">
        <f t="shared" si="49"/>
        <v>0</v>
      </c>
      <c r="E150" s="303">
        <f t="shared" si="49"/>
        <v>0</v>
      </c>
      <c r="F150" s="304"/>
      <c r="G150" s="303">
        <f t="shared" si="49"/>
        <v>0</v>
      </c>
      <c r="H150" s="303">
        <f t="shared" si="49"/>
        <v>0</v>
      </c>
    </row>
    <row r="151" spans="1:8" x14ac:dyDescent="0.3">
      <c r="A151" s="684"/>
      <c r="B151" s="120" t="s">
        <v>40</v>
      </c>
      <c r="C151" s="252"/>
      <c r="D151" s="252"/>
      <c r="E151" s="252"/>
      <c r="F151" s="304"/>
      <c r="G151" s="252"/>
      <c r="H151" s="252"/>
    </row>
    <row r="152" spans="1:8" x14ac:dyDescent="0.3">
      <c r="A152" s="684"/>
      <c r="B152" s="120" t="s">
        <v>41</v>
      </c>
      <c r="C152" s="252"/>
      <c r="D152" s="252"/>
      <c r="E152" s="252"/>
      <c r="F152" s="304"/>
      <c r="G152" s="252"/>
      <c r="H152" s="252"/>
    </row>
    <row r="153" spans="1:8" x14ac:dyDescent="0.3">
      <c r="A153" s="684" t="s">
        <v>698</v>
      </c>
      <c r="B153" s="303" t="s">
        <v>39</v>
      </c>
      <c r="C153" s="303">
        <f t="shared" ref="C153:H153" si="50">SUM(C154:C155)</f>
        <v>0</v>
      </c>
      <c r="D153" s="303">
        <f t="shared" si="50"/>
        <v>0</v>
      </c>
      <c r="E153" s="303">
        <f t="shared" si="50"/>
        <v>0</v>
      </c>
      <c r="F153" s="303">
        <f t="shared" si="50"/>
        <v>0</v>
      </c>
      <c r="G153" s="304"/>
      <c r="H153" s="303">
        <f t="shared" si="50"/>
        <v>0</v>
      </c>
    </row>
    <row r="154" spans="1:8" x14ac:dyDescent="0.3">
      <c r="A154" s="684"/>
      <c r="B154" s="120" t="s">
        <v>40</v>
      </c>
      <c r="C154" s="252"/>
      <c r="D154" s="252"/>
      <c r="E154" s="252"/>
      <c r="F154" s="252"/>
      <c r="G154" s="304"/>
      <c r="H154" s="252"/>
    </row>
    <row r="155" spans="1:8" x14ac:dyDescent="0.3">
      <c r="A155" s="684"/>
      <c r="B155" s="120" t="s">
        <v>41</v>
      </c>
      <c r="C155" s="252"/>
      <c r="D155" s="252"/>
      <c r="E155" s="252"/>
      <c r="F155" s="252"/>
      <c r="G155" s="304"/>
      <c r="H155" s="252"/>
    </row>
    <row r="156" spans="1:8" x14ac:dyDescent="0.3">
      <c r="A156" s="684"/>
      <c r="B156" s="303" t="s">
        <v>42</v>
      </c>
      <c r="C156" s="303">
        <f t="shared" ref="C156:H156" si="51">SUM(C157:C158)</f>
        <v>0</v>
      </c>
      <c r="D156" s="303">
        <f t="shared" si="51"/>
        <v>0</v>
      </c>
      <c r="E156" s="303">
        <f t="shared" si="51"/>
        <v>0</v>
      </c>
      <c r="F156" s="303">
        <f t="shared" si="51"/>
        <v>0</v>
      </c>
      <c r="G156" s="304"/>
      <c r="H156" s="303">
        <f t="shared" si="51"/>
        <v>0</v>
      </c>
    </row>
    <row r="157" spans="1:8" x14ac:dyDescent="0.3">
      <c r="A157" s="684"/>
      <c r="B157" s="120" t="s">
        <v>40</v>
      </c>
      <c r="C157" s="252"/>
      <c r="D157" s="252"/>
      <c r="E157" s="252"/>
      <c r="F157" s="252"/>
      <c r="G157" s="304"/>
      <c r="H157" s="252"/>
    </row>
    <row r="158" spans="1:8" x14ac:dyDescent="0.3">
      <c r="A158" s="685"/>
      <c r="B158" s="120" t="s">
        <v>41</v>
      </c>
      <c r="C158" s="252"/>
      <c r="D158" s="252"/>
      <c r="E158" s="252"/>
      <c r="F158" s="252"/>
      <c r="G158" s="304"/>
      <c r="H158" s="252"/>
    </row>
    <row r="159" spans="1:8" x14ac:dyDescent="0.3">
      <c r="A159" s="684" t="s">
        <v>699</v>
      </c>
      <c r="B159" s="306" t="s">
        <v>39</v>
      </c>
      <c r="C159" s="306">
        <f t="shared" ref="C159:C164" si="52">SUM(C129,C135,C141,C147,C153)</f>
        <v>0</v>
      </c>
      <c r="D159" s="306">
        <f t="shared" ref="D159:G159" si="53">SUM(D129,D135,D141,D147,D153)</f>
        <v>0</v>
      </c>
      <c r="E159" s="306">
        <f t="shared" si="53"/>
        <v>0</v>
      </c>
      <c r="F159" s="306">
        <f t="shared" si="53"/>
        <v>0</v>
      </c>
      <c r="G159" s="306">
        <f t="shared" si="53"/>
        <v>0</v>
      </c>
      <c r="H159" s="306">
        <f>SUM(H129,H135,H141,H147,H153)</f>
        <v>0</v>
      </c>
    </row>
    <row r="160" spans="1:8" x14ac:dyDescent="0.3">
      <c r="A160" s="684"/>
      <c r="B160" s="120" t="s">
        <v>40</v>
      </c>
      <c r="C160" s="305">
        <f t="shared" si="52"/>
        <v>0</v>
      </c>
      <c r="D160" s="305">
        <f t="shared" ref="D160:H160" si="54">SUM(D130,D136,D142,D148,D154)</f>
        <v>0</v>
      </c>
      <c r="E160" s="305">
        <f t="shared" si="54"/>
        <v>0</v>
      </c>
      <c r="F160" s="305">
        <f t="shared" si="54"/>
        <v>0</v>
      </c>
      <c r="G160" s="305">
        <f t="shared" si="54"/>
        <v>0</v>
      </c>
      <c r="H160" s="305">
        <f t="shared" si="54"/>
        <v>0</v>
      </c>
    </row>
    <row r="161" spans="1:8" x14ac:dyDescent="0.3">
      <c r="A161" s="684"/>
      <c r="B161" s="120" t="s">
        <v>41</v>
      </c>
      <c r="C161" s="305">
        <f t="shared" si="52"/>
        <v>0</v>
      </c>
      <c r="D161" s="305">
        <f t="shared" ref="D161:H161" si="55">SUM(D131,D137,D143,D149,D155)</f>
        <v>0</v>
      </c>
      <c r="E161" s="305">
        <f t="shared" si="55"/>
        <v>0</v>
      </c>
      <c r="F161" s="305">
        <f t="shared" si="55"/>
        <v>0</v>
      </c>
      <c r="G161" s="305">
        <f t="shared" si="55"/>
        <v>0</v>
      </c>
      <c r="H161" s="305">
        <f t="shared" si="55"/>
        <v>0</v>
      </c>
    </row>
    <row r="162" spans="1:8" x14ac:dyDescent="0.3">
      <c r="A162" s="684"/>
      <c r="B162" s="306" t="s">
        <v>42</v>
      </c>
      <c r="C162" s="306">
        <f t="shared" si="52"/>
        <v>0</v>
      </c>
      <c r="D162" s="306">
        <f t="shared" ref="D162:H162" si="56">SUM(D132,D138,D144,D150,D156)</f>
        <v>0</v>
      </c>
      <c r="E162" s="306">
        <f t="shared" si="56"/>
        <v>0</v>
      </c>
      <c r="F162" s="306">
        <f t="shared" si="56"/>
        <v>0</v>
      </c>
      <c r="G162" s="306">
        <f t="shared" si="56"/>
        <v>0</v>
      </c>
      <c r="H162" s="306">
        <f t="shared" si="56"/>
        <v>0</v>
      </c>
    </row>
    <row r="163" spans="1:8" x14ac:dyDescent="0.3">
      <c r="A163" s="684"/>
      <c r="B163" s="120" t="s">
        <v>40</v>
      </c>
      <c r="C163" s="305">
        <f t="shared" si="52"/>
        <v>0</v>
      </c>
      <c r="D163" s="305">
        <f t="shared" ref="D163:H163" si="57">SUM(D133,D139,D145,D151,D157)</f>
        <v>0</v>
      </c>
      <c r="E163" s="305">
        <f t="shared" si="57"/>
        <v>0</v>
      </c>
      <c r="F163" s="305">
        <f t="shared" si="57"/>
        <v>0</v>
      </c>
      <c r="G163" s="305">
        <f t="shared" si="57"/>
        <v>0</v>
      </c>
      <c r="H163" s="305">
        <f t="shared" si="57"/>
        <v>0</v>
      </c>
    </row>
    <row r="164" spans="1:8" x14ac:dyDescent="0.3">
      <c r="A164" s="685"/>
      <c r="B164" s="120" t="s">
        <v>41</v>
      </c>
      <c r="C164" s="305">
        <f t="shared" si="52"/>
        <v>0</v>
      </c>
      <c r="D164" s="305">
        <f t="shared" ref="D164:H164" si="58">SUM(D134,D140,D146,D152,D158)</f>
        <v>0</v>
      </c>
      <c r="E164" s="305">
        <f t="shared" si="58"/>
        <v>0</v>
      </c>
      <c r="F164" s="305">
        <f t="shared" si="58"/>
        <v>0</v>
      </c>
      <c r="G164" s="305">
        <f t="shared" si="58"/>
        <v>0</v>
      </c>
      <c r="H164" s="305">
        <f t="shared" si="58"/>
        <v>0</v>
      </c>
    </row>
    <row r="165" spans="1:8" x14ac:dyDescent="0.3">
      <c r="A165" s="120"/>
    </row>
    <row r="166" spans="1:8" s="118" customFormat="1" ht="18" x14ac:dyDescent="0.3">
      <c r="A166" s="307"/>
      <c r="B166" s="688" t="str">
        <f>F$5</f>
        <v>BUDGET 2024</v>
      </c>
      <c r="C166" s="689"/>
      <c r="D166" s="689"/>
      <c r="E166" s="689"/>
      <c r="F166" s="689"/>
      <c r="G166" s="689"/>
      <c r="H166" s="689"/>
    </row>
    <row r="167" spans="1:8" s="118" customFormat="1" ht="40.5" x14ac:dyDescent="0.3">
      <c r="A167" s="307"/>
      <c r="B167" s="32"/>
      <c r="C167" s="377" t="s">
        <v>35</v>
      </c>
      <c r="D167" s="376" t="s">
        <v>36</v>
      </c>
      <c r="E167" s="376" t="s">
        <v>740</v>
      </c>
      <c r="F167" s="377" t="s">
        <v>37</v>
      </c>
      <c r="G167" s="376" t="s">
        <v>38</v>
      </c>
      <c r="H167" s="376" t="s">
        <v>14</v>
      </c>
    </row>
    <row r="168" spans="1:8" x14ac:dyDescent="0.3">
      <c r="A168" s="687" t="s">
        <v>695</v>
      </c>
      <c r="B168" s="303" t="s">
        <v>39</v>
      </c>
      <c r="C168" s="304"/>
      <c r="D168" s="303">
        <f>SUM(D169:D170)</f>
        <v>0</v>
      </c>
      <c r="E168" s="303">
        <f>SUM(E169:E170)</f>
        <v>0</v>
      </c>
      <c r="F168" s="303">
        <f t="shared" ref="F168:H168" si="59">SUM(F169:F170)</f>
        <v>0</v>
      </c>
      <c r="G168" s="303">
        <f t="shared" si="59"/>
        <v>0</v>
      </c>
      <c r="H168" s="303">
        <f t="shared" si="59"/>
        <v>0</v>
      </c>
    </row>
    <row r="169" spans="1:8" x14ac:dyDescent="0.3">
      <c r="A169" s="684"/>
      <c r="B169" s="120" t="s">
        <v>40</v>
      </c>
      <c r="C169" s="304"/>
      <c r="D169" s="252"/>
      <c r="E169" s="252"/>
      <c r="F169" s="252"/>
      <c r="G169" s="252"/>
      <c r="H169" s="252"/>
    </row>
    <row r="170" spans="1:8" x14ac:dyDescent="0.3">
      <c r="A170" s="684"/>
      <c r="B170" s="120" t="s">
        <v>41</v>
      </c>
      <c r="C170" s="304"/>
      <c r="D170" s="252"/>
      <c r="E170" s="252"/>
      <c r="F170" s="252"/>
      <c r="G170" s="252"/>
      <c r="H170" s="252"/>
    </row>
    <row r="171" spans="1:8" x14ac:dyDescent="0.3">
      <c r="A171" s="684"/>
      <c r="B171" s="303" t="s">
        <v>42</v>
      </c>
      <c r="C171" s="304"/>
      <c r="D171" s="303">
        <f>SUM(D172:D173)</f>
        <v>0</v>
      </c>
      <c r="E171" s="303">
        <f>SUM(E172:E173)</f>
        <v>0</v>
      </c>
      <c r="F171" s="303">
        <f t="shared" ref="F171:H171" si="60">SUM(F172:F173)</f>
        <v>0</v>
      </c>
      <c r="G171" s="303">
        <f t="shared" si="60"/>
        <v>0</v>
      </c>
      <c r="H171" s="303">
        <f t="shared" si="60"/>
        <v>0</v>
      </c>
    </row>
    <row r="172" spans="1:8" x14ac:dyDescent="0.3">
      <c r="A172" s="684"/>
      <c r="B172" s="120" t="s">
        <v>40</v>
      </c>
      <c r="C172" s="304"/>
      <c r="D172" s="252"/>
      <c r="E172" s="252"/>
      <c r="F172" s="252"/>
      <c r="G172" s="252"/>
      <c r="H172" s="252"/>
    </row>
    <row r="173" spans="1:8" x14ac:dyDescent="0.3">
      <c r="A173" s="684"/>
      <c r="B173" s="120" t="s">
        <v>41</v>
      </c>
      <c r="C173" s="304"/>
      <c r="D173" s="252"/>
      <c r="E173" s="252"/>
      <c r="F173" s="252"/>
      <c r="G173" s="252"/>
      <c r="H173" s="252"/>
    </row>
    <row r="174" spans="1:8" x14ac:dyDescent="0.3">
      <c r="A174" s="684" t="s">
        <v>696</v>
      </c>
      <c r="B174" s="303" t="s">
        <v>39</v>
      </c>
      <c r="C174" s="303">
        <f>SUM(C175:C176)</f>
        <v>0</v>
      </c>
      <c r="D174" s="304"/>
      <c r="E174" s="303">
        <f t="shared" ref="E174:H174" si="61">SUM(E175:E176)</f>
        <v>0</v>
      </c>
      <c r="F174" s="303">
        <f t="shared" si="61"/>
        <v>0</v>
      </c>
      <c r="G174" s="303">
        <f t="shared" si="61"/>
        <v>0</v>
      </c>
      <c r="H174" s="303">
        <f t="shared" si="61"/>
        <v>0</v>
      </c>
    </row>
    <row r="175" spans="1:8" x14ac:dyDescent="0.3">
      <c r="A175" s="684"/>
      <c r="B175" s="120" t="s">
        <v>40</v>
      </c>
      <c r="C175" s="252"/>
      <c r="D175" s="304"/>
      <c r="E175" s="252"/>
      <c r="F175" s="252"/>
      <c r="G175" s="252"/>
      <c r="H175" s="252"/>
    </row>
    <row r="176" spans="1:8" x14ac:dyDescent="0.3">
      <c r="A176" s="684"/>
      <c r="B176" s="120" t="s">
        <v>41</v>
      </c>
      <c r="C176" s="252"/>
      <c r="D176" s="304"/>
      <c r="E176" s="252"/>
      <c r="F176" s="252"/>
      <c r="G176" s="252"/>
      <c r="H176" s="252"/>
    </row>
    <row r="177" spans="1:8" x14ac:dyDescent="0.3">
      <c r="A177" s="684"/>
      <c r="B177" s="303" t="s">
        <v>42</v>
      </c>
      <c r="C177" s="303">
        <f>SUM(C178:C179)</f>
        <v>0</v>
      </c>
      <c r="D177" s="304"/>
      <c r="E177" s="303">
        <f t="shared" ref="E177:H177" si="62">SUM(E178:E179)</f>
        <v>0</v>
      </c>
      <c r="F177" s="303">
        <f t="shared" si="62"/>
        <v>0</v>
      </c>
      <c r="G177" s="303">
        <f t="shared" si="62"/>
        <v>0</v>
      </c>
      <c r="H177" s="303">
        <f t="shared" si="62"/>
        <v>0</v>
      </c>
    </row>
    <row r="178" spans="1:8" x14ac:dyDescent="0.3">
      <c r="A178" s="684"/>
      <c r="B178" s="120" t="s">
        <v>40</v>
      </c>
      <c r="C178" s="252"/>
      <c r="D178" s="304"/>
      <c r="E178" s="252"/>
      <c r="F178" s="252"/>
      <c r="G178" s="252"/>
      <c r="H178" s="252"/>
    </row>
    <row r="179" spans="1:8" x14ac:dyDescent="0.3">
      <c r="A179" s="684"/>
      <c r="B179" s="120" t="s">
        <v>41</v>
      </c>
      <c r="C179" s="252"/>
      <c r="D179" s="304"/>
      <c r="E179" s="252"/>
      <c r="F179" s="252"/>
      <c r="G179" s="252"/>
      <c r="H179" s="252"/>
    </row>
    <row r="180" spans="1:8" x14ac:dyDescent="0.3">
      <c r="A180" s="686" t="s">
        <v>741</v>
      </c>
      <c r="B180" s="303" t="s">
        <v>39</v>
      </c>
      <c r="C180" s="303">
        <f>SUM(C181:C182)</f>
        <v>0</v>
      </c>
      <c r="D180" s="303">
        <f>SUM(D181:D182)</f>
        <v>0</v>
      </c>
      <c r="E180" s="304"/>
      <c r="F180" s="303">
        <f>SUM(F181:F182)</f>
        <v>0</v>
      </c>
      <c r="G180" s="303">
        <f>SUM(G181:G182)</f>
        <v>0</v>
      </c>
      <c r="H180" s="303">
        <f>SUM(H181:H182)</f>
        <v>0</v>
      </c>
    </row>
    <row r="181" spans="1:8" x14ac:dyDescent="0.3">
      <c r="A181" s="686"/>
      <c r="B181" s="120" t="s">
        <v>40</v>
      </c>
      <c r="C181" s="252"/>
      <c r="D181" s="252"/>
      <c r="E181" s="304"/>
      <c r="F181" s="252"/>
      <c r="G181" s="252"/>
      <c r="H181" s="252"/>
    </row>
    <row r="182" spans="1:8" x14ac:dyDescent="0.3">
      <c r="A182" s="686"/>
      <c r="B182" s="120" t="s">
        <v>41</v>
      </c>
      <c r="C182" s="252"/>
      <c r="D182" s="252"/>
      <c r="E182" s="304"/>
      <c r="F182" s="252"/>
      <c r="G182" s="252"/>
      <c r="H182" s="252"/>
    </row>
    <row r="183" spans="1:8" x14ac:dyDescent="0.3">
      <c r="A183" s="686"/>
      <c r="B183" s="303" t="s">
        <v>42</v>
      </c>
      <c r="C183" s="303">
        <f>SUM(C184:C185)</f>
        <v>0</v>
      </c>
      <c r="D183" s="303">
        <f>SUM(D184:D185)</f>
        <v>0</v>
      </c>
      <c r="E183" s="304"/>
      <c r="F183" s="303">
        <f>SUM(F184:F185)</f>
        <v>0</v>
      </c>
      <c r="G183" s="303">
        <f>SUM(G184:G185)</f>
        <v>0</v>
      </c>
      <c r="H183" s="303">
        <f>SUM(H184:H185)</f>
        <v>0</v>
      </c>
    </row>
    <row r="184" spans="1:8" x14ac:dyDescent="0.3">
      <c r="A184" s="686"/>
      <c r="B184" s="120" t="s">
        <v>40</v>
      </c>
      <c r="C184" s="252"/>
      <c r="D184" s="252"/>
      <c r="E184" s="304"/>
      <c r="F184" s="252"/>
      <c r="G184" s="252"/>
      <c r="H184" s="252"/>
    </row>
    <row r="185" spans="1:8" x14ac:dyDescent="0.3">
      <c r="A185" s="686"/>
      <c r="B185" s="120" t="s">
        <v>41</v>
      </c>
      <c r="C185" s="252"/>
      <c r="D185" s="252"/>
      <c r="E185" s="304"/>
      <c r="F185" s="252"/>
      <c r="G185" s="252"/>
      <c r="H185" s="252"/>
    </row>
    <row r="186" spans="1:8" x14ac:dyDescent="0.3">
      <c r="A186" s="684" t="s">
        <v>697</v>
      </c>
      <c r="B186" s="303" t="s">
        <v>39</v>
      </c>
      <c r="C186" s="303">
        <f t="shared" ref="C186:H186" si="63">SUM(C187:C188)</f>
        <v>0</v>
      </c>
      <c r="D186" s="303">
        <f t="shared" si="63"/>
        <v>0</v>
      </c>
      <c r="E186" s="303">
        <f t="shared" si="63"/>
        <v>0</v>
      </c>
      <c r="F186" s="304"/>
      <c r="G186" s="303">
        <f t="shared" si="63"/>
        <v>0</v>
      </c>
      <c r="H186" s="303">
        <f t="shared" si="63"/>
        <v>0</v>
      </c>
    </row>
    <row r="187" spans="1:8" x14ac:dyDescent="0.3">
      <c r="A187" s="684"/>
      <c r="B187" s="120" t="s">
        <v>40</v>
      </c>
      <c r="C187" s="252"/>
      <c r="D187" s="252"/>
      <c r="E187" s="252"/>
      <c r="F187" s="304"/>
      <c r="G187" s="252"/>
      <c r="H187" s="252"/>
    </row>
    <row r="188" spans="1:8" x14ac:dyDescent="0.3">
      <c r="A188" s="684"/>
      <c r="B188" s="120" t="s">
        <v>41</v>
      </c>
      <c r="C188" s="252"/>
      <c r="D188" s="252"/>
      <c r="E188" s="252"/>
      <c r="F188" s="304"/>
      <c r="G188" s="252"/>
      <c r="H188" s="252"/>
    </row>
    <row r="189" spans="1:8" x14ac:dyDescent="0.3">
      <c r="A189" s="684"/>
      <c r="B189" s="303" t="s">
        <v>42</v>
      </c>
      <c r="C189" s="303">
        <f t="shared" ref="C189:H189" si="64">SUM(C190:C191)</f>
        <v>0</v>
      </c>
      <c r="D189" s="303">
        <f t="shared" si="64"/>
        <v>0</v>
      </c>
      <c r="E189" s="303">
        <f t="shared" si="64"/>
        <v>0</v>
      </c>
      <c r="F189" s="304"/>
      <c r="G189" s="303">
        <f t="shared" si="64"/>
        <v>0</v>
      </c>
      <c r="H189" s="303">
        <f t="shared" si="64"/>
        <v>0</v>
      </c>
    </row>
    <row r="190" spans="1:8" x14ac:dyDescent="0.3">
      <c r="A190" s="684"/>
      <c r="B190" s="120" t="s">
        <v>40</v>
      </c>
      <c r="C190" s="252"/>
      <c r="D190" s="252"/>
      <c r="E190" s="252"/>
      <c r="F190" s="304"/>
      <c r="G190" s="252"/>
      <c r="H190" s="252"/>
    </row>
    <row r="191" spans="1:8" x14ac:dyDescent="0.3">
      <c r="A191" s="684"/>
      <c r="B191" s="120" t="s">
        <v>41</v>
      </c>
      <c r="C191" s="252"/>
      <c r="D191" s="252"/>
      <c r="E191" s="252"/>
      <c r="F191" s="304"/>
      <c r="G191" s="252"/>
      <c r="H191" s="252"/>
    </row>
    <row r="192" spans="1:8" x14ac:dyDescent="0.3">
      <c r="A192" s="684" t="s">
        <v>698</v>
      </c>
      <c r="B192" s="303" t="s">
        <v>39</v>
      </c>
      <c r="C192" s="303">
        <f t="shared" ref="C192:H192" si="65">SUM(C193:C194)</f>
        <v>0</v>
      </c>
      <c r="D192" s="303">
        <f t="shared" si="65"/>
        <v>0</v>
      </c>
      <c r="E192" s="303">
        <f t="shared" si="65"/>
        <v>0</v>
      </c>
      <c r="F192" s="303">
        <f t="shared" si="65"/>
        <v>0</v>
      </c>
      <c r="G192" s="304"/>
      <c r="H192" s="303">
        <f t="shared" si="65"/>
        <v>0</v>
      </c>
    </row>
    <row r="193" spans="1:8" x14ac:dyDescent="0.3">
      <c r="A193" s="684"/>
      <c r="B193" s="120" t="s">
        <v>40</v>
      </c>
      <c r="C193" s="252"/>
      <c r="D193" s="252"/>
      <c r="E193" s="252"/>
      <c r="F193" s="252"/>
      <c r="G193" s="304"/>
      <c r="H193" s="252"/>
    </row>
    <row r="194" spans="1:8" x14ac:dyDescent="0.3">
      <c r="A194" s="684"/>
      <c r="B194" s="120" t="s">
        <v>41</v>
      </c>
      <c r="C194" s="252"/>
      <c r="D194" s="252"/>
      <c r="E194" s="252"/>
      <c r="F194" s="252"/>
      <c r="G194" s="304"/>
      <c r="H194" s="252"/>
    </row>
    <row r="195" spans="1:8" x14ac:dyDescent="0.3">
      <c r="A195" s="684"/>
      <c r="B195" s="303" t="s">
        <v>42</v>
      </c>
      <c r="C195" s="303">
        <f t="shared" ref="C195:H195" si="66">SUM(C196:C197)</f>
        <v>0</v>
      </c>
      <c r="D195" s="303">
        <f t="shared" si="66"/>
        <v>0</v>
      </c>
      <c r="E195" s="303">
        <f t="shared" si="66"/>
        <v>0</v>
      </c>
      <c r="F195" s="303">
        <f t="shared" si="66"/>
        <v>0</v>
      </c>
      <c r="G195" s="304"/>
      <c r="H195" s="303">
        <f t="shared" si="66"/>
        <v>0</v>
      </c>
    </row>
    <row r="196" spans="1:8" x14ac:dyDescent="0.3">
      <c r="A196" s="684"/>
      <c r="B196" s="120" t="s">
        <v>40</v>
      </c>
      <c r="C196" s="252"/>
      <c r="D196" s="252"/>
      <c r="E196" s="252"/>
      <c r="F196" s="252"/>
      <c r="G196" s="304"/>
      <c r="H196" s="252"/>
    </row>
    <row r="197" spans="1:8" x14ac:dyDescent="0.3">
      <c r="A197" s="685"/>
      <c r="B197" s="120" t="s">
        <v>41</v>
      </c>
      <c r="C197" s="252"/>
      <c r="D197" s="252"/>
      <c r="E197" s="252"/>
      <c r="F197" s="252"/>
      <c r="G197" s="304"/>
      <c r="H197" s="252"/>
    </row>
    <row r="198" spans="1:8" x14ac:dyDescent="0.3">
      <c r="A198" s="684" t="s">
        <v>699</v>
      </c>
      <c r="B198" s="306" t="s">
        <v>39</v>
      </c>
      <c r="C198" s="306">
        <f t="shared" ref="C198:C203" si="67">SUM(C168,C174,C180,C186,C192)</f>
        <v>0</v>
      </c>
      <c r="D198" s="306">
        <f t="shared" ref="D198:G198" si="68">SUM(D168,D174,D180,D186,D192)</f>
        <v>0</v>
      </c>
      <c r="E198" s="306">
        <f t="shared" si="68"/>
        <v>0</v>
      </c>
      <c r="F198" s="306">
        <f t="shared" si="68"/>
        <v>0</v>
      </c>
      <c r="G198" s="306">
        <f t="shared" si="68"/>
        <v>0</v>
      </c>
      <c r="H198" s="306">
        <f>SUM(H168,H174,H180,H186,H192)</f>
        <v>0</v>
      </c>
    </row>
    <row r="199" spans="1:8" x14ac:dyDescent="0.3">
      <c r="A199" s="684"/>
      <c r="B199" s="120" t="s">
        <v>40</v>
      </c>
      <c r="C199" s="305">
        <f t="shared" si="67"/>
        <v>0</v>
      </c>
      <c r="D199" s="305">
        <f t="shared" ref="D199:H199" si="69">SUM(D169,D175,D181,D187,D193)</f>
        <v>0</v>
      </c>
      <c r="E199" s="305">
        <f t="shared" si="69"/>
        <v>0</v>
      </c>
      <c r="F199" s="305">
        <f t="shared" si="69"/>
        <v>0</v>
      </c>
      <c r="G199" s="305">
        <f t="shared" si="69"/>
        <v>0</v>
      </c>
      <c r="H199" s="305">
        <f t="shared" si="69"/>
        <v>0</v>
      </c>
    </row>
    <row r="200" spans="1:8" x14ac:dyDescent="0.3">
      <c r="A200" s="684"/>
      <c r="B200" s="120" t="s">
        <v>41</v>
      </c>
      <c r="C200" s="305">
        <f t="shared" si="67"/>
        <v>0</v>
      </c>
      <c r="D200" s="305">
        <f t="shared" ref="D200:H200" si="70">SUM(D170,D176,D182,D188,D194)</f>
        <v>0</v>
      </c>
      <c r="E200" s="305">
        <f t="shared" si="70"/>
        <v>0</v>
      </c>
      <c r="F200" s="305">
        <f t="shared" si="70"/>
        <v>0</v>
      </c>
      <c r="G200" s="305">
        <f t="shared" si="70"/>
        <v>0</v>
      </c>
      <c r="H200" s="305">
        <f t="shared" si="70"/>
        <v>0</v>
      </c>
    </row>
    <row r="201" spans="1:8" x14ac:dyDescent="0.3">
      <c r="A201" s="684"/>
      <c r="B201" s="306" t="s">
        <v>42</v>
      </c>
      <c r="C201" s="306">
        <f t="shared" si="67"/>
        <v>0</v>
      </c>
      <c r="D201" s="306">
        <f t="shared" ref="D201:H201" si="71">SUM(D171,D177,D183,D189,D195)</f>
        <v>0</v>
      </c>
      <c r="E201" s="306">
        <f t="shared" si="71"/>
        <v>0</v>
      </c>
      <c r="F201" s="306">
        <f t="shared" si="71"/>
        <v>0</v>
      </c>
      <c r="G201" s="306">
        <f t="shared" si="71"/>
        <v>0</v>
      </c>
      <c r="H201" s="306">
        <f t="shared" si="71"/>
        <v>0</v>
      </c>
    </row>
    <row r="202" spans="1:8" x14ac:dyDescent="0.3">
      <c r="A202" s="684"/>
      <c r="B202" s="120" t="s">
        <v>40</v>
      </c>
      <c r="C202" s="305">
        <f t="shared" si="67"/>
        <v>0</v>
      </c>
      <c r="D202" s="305">
        <f t="shared" ref="D202:H202" si="72">SUM(D172,D178,D184,D190,D196)</f>
        <v>0</v>
      </c>
      <c r="E202" s="305">
        <f t="shared" si="72"/>
        <v>0</v>
      </c>
      <c r="F202" s="305">
        <f t="shared" si="72"/>
        <v>0</v>
      </c>
      <c r="G202" s="305">
        <f t="shared" si="72"/>
        <v>0</v>
      </c>
      <c r="H202" s="305">
        <f t="shared" si="72"/>
        <v>0</v>
      </c>
    </row>
    <row r="203" spans="1:8" x14ac:dyDescent="0.3">
      <c r="A203" s="685"/>
      <c r="B203" s="120" t="s">
        <v>41</v>
      </c>
      <c r="C203" s="305">
        <f t="shared" si="67"/>
        <v>0</v>
      </c>
      <c r="D203" s="305">
        <f t="shared" ref="D203:H203" si="73">SUM(D173,D179,D185,D191,D197)</f>
        <v>0</v>
      </c>
      <c r="E203" s="305">
        <f t="shared" si="73"/>
        <v>0</v>
      </c>
      <c r="F203" s="305">
        <f t="shared" si="73"/>
        <v>0</v>
      </c>
      <c r="G203" s="305">
        <f t="shared" si="73"/>
        <v>0</v>
      </c>
      <c r="H203" s="305">
        <f t="shared" si="73"/>
        <v>0</v>
      </c>
    </row>
    <row r="204" spans="1:8" x14ac:dyDescent="0.3">
      <c r="A204" s="120"/>
    </row>
    <row r="205" spans="1:8" s="118" customFormat="1" ht="18" x14ac:dyDescent="0.3">
      <c r="A205" s="307"/>
      <c r="B205" s="688" t="str">
        <f>G$5</f>
        <v>REALITE 2024</v>
      </c>
      <c r="C205" s="689"/>
      <c r="D205" s="689"/>
      <c r="E205" s="689"/>
      <c r="F205" s="689"/>
      <c r="G205" s="689"/>
      <c r="H205" s="689"/>
    </row>
    <row r="206" spans="1:8" s="118" customFormat="1" ht="40.5" x14ac:dyDescent="0.3">
      <c r="A206" s="307"/>
      <c r="B206" s="32"/>
      <c r="C206" s="377" t="s">
        <v>35</v>
      </c>
      <c r="D206" s="376" t="s">
        <v>36</v>
      </c>
      <c r="E206" s="376" t="s">
        <v>740</v>
      </c>
      <c r="F206" s="377" t="s">
        <v>37</v>
      </c>
      <c r="G206" s="376" t="s">
        <v>38</v>
      </c>
      <c r="H206" s="376" t="s">
        <v>14</v>
      </c>
    </row>
    <row r="207" spans="1:8" x14ac:dyDescent="0.3">
      <c r="A207" s="687" t="s">
        <v>695</v>
      </c>
      <c r="B207" s="303" t="s">
        <v>39</v>
      </c>
      <c r="C207" s="304"/>
      <c r="D207" s="303">
        <f>SUM(D208:D209)</f>
        <v>0</v>
      </c>
      <c r="E207" s="303">
        <f>SUM(E208:E209)</f>
        <v>0</v>
      </c>
      <c r="F207" s="303">
        <f t="shared" ref="F207:H207" si="74">SUM(F208:F209)</f>
        <v>0</v>
      </c>
      <c r="G207" s="303">
        <f t="shared" si="74"/>
        <v>0</v>
      </c>
      <c r="H207" s="303">
        <f t="shared" si="74"/>
        <v>0</v>
      </c>
    </row>
    <row r="208" spans="1:8" x14ac:dyDescent="0.3">
      <c r="A208" s="684"/>
      <c r="B208" s="120" t="s">
        <v>40</v>
      </c>
      <c r="C208" s="304"/>
      <c r="D208" s="252"/>
      <c r="E208" s="252"/>
      <c r="F208" s="252"/>
      <c r="G208" s="252"/>
      <c r="H208" s="252"/>
    </row>
    <row r="209" spans="1:8" x14ac:dyDescent="0.3">
      <c r="A209" s="684"/>
      <c r="B209" s="120" t="s">
        <v>41</v>
      </c>
      <c r="C209" s="304"/>
      <c r="D209" s="252"/>
      <c r="E209" s="252"/>
      <c r="F209" s="252"/>
      <c r="G209" s="252"/>
      <c r="H209" s="252"/>
    </row>
    <row r="210" spans="1:8" x14ac:dyDescent="0.3">
      <c r="A210" s="684"/>
      <c r="B210" s="303" t="s">
        <v>42</v>
      </c>
      <c r="C210" s="304"/>
      <c r="D210" s="303">
        <f>SUM(D211:D212)</f>
        <v>0</v>
      </c>
      <c r="E210" s="303">
        <f>SUM(E211:E212)</f>
        <v>0</v>
      </c>
      <c r="F210" s="303">
        <f t="shared" ref="F210:H210" si="75">SUM(F211:F212)</f>
        <v>0</v>
      </c>
      <c r="G210" s="303">
        <f t="shared" si="75"/>
        <v>0</v>
      </c>
      <c r="H210" s="303">
        <f t="shared" si="75"/>
        <v>0</v>
      </c>
    </row>
    <row r="211" spans="1:8" x14ac:dyDescent="0.3">
      <c r="A211" s="684"/>
      <c r="B211" s="120" t="s">
        <v>40</v>
      </c>
      <c r="C211" s="304"/>
      <c r="D211" s="252"/>
      <c r="E211" s="252"/>
      <c r="F211" s="252"/>
      <c r="G211" s="252"/>
      <c r="H211" s="252"/>
    </row>
    <row r="212" spans="1:8" x14ac:dyDescent="0.3">
      <c r="A212" s="684"/>
      <c r="B212" s="120" t="s">
        <v>41</v>
      </c>
      <c r="C212" s="304"/>
      <c r="D212" s="252"/>
      <c r="E212" s="252"/>
      <c r="F212" s="252"/>
      <c r="G212" s="252"/>
      <c r="H212" s="252"/>
    </row>
    <row r="213" spans="1:8" x14ac:dyDescent="0.3">
      <c r="A213" s="684" t="s">
        <v>696</v>
      </c>
      <c r="B213" s="303" t="s">
        <v>39</v>
      </c>
      <c r="C213" s="303">
        <f>SUM(C214:C215)</f>
        <v>0</v>
      </c>
      <c r="D213" s="304"/>
      <c r="E213" s="303">
        <f t="shared" ref="E213:H213" si="76">SUM(E214:E215)</f>
        <v>0</v>
      </c>
      <c r="F213" s="303">
        <f t="shared" si="76"/>
        <v>0</v>
      </c>
      <c r="G213" s="303">
        <f t="shared" si="76"/>
        <v>0</v>
      </c>
      <c r="H213" s="303">
        <f t="shared" si="76"/>
        <v>0</v>
      </c>
    </row>
    <row r="214" spans="1:8" x14ac:dyDescent="0.3">
      <c r="A214" s="684"/>
      <c r="B214" s="120" t="s">
        <v>40</v>
      </c>
      <c r="C214" s="252"/>
      <c r="D214" s="304"/>
      <c r="E214" s="252"/>
      <c r="F214" s="252"/>
      <c r="G214" s="252"/>
      <c r="H214" s="252"/>
    </row>
    <row r="215" spans="1:8" x14ac:dyDescent="0.3">
      <c r="A215" s="684"/>
      <c r="B215" s="120" t="s">
        <v>41</v>
      </c>
      <c r="C215" s="252"/>
      <c r="D215" s="304"/>
      <c r="E215" s="252"/>
      <c r="F215" s="252"/>
      <c r="G215" s="252"/>
      <c r="H215" s="252"/>
    </row>
    <row r="216" spans="1:8" x14ac:dyDescent="0.3">
      <c r="A216" s="684"/>
      <c r="B216" s="303" t="s">
        <v>42</v>
      </c>
      <c r="C216" s="303">
        <f>SUM(C217:C218)</f>
        <v>0</v>
      </c>
      <c r="D216" s="304"/>
      <c r="E216" s="303">
        <f t="shared" ref="E216:H216" si="77">SUM(E217:E218)</f>
        <v>0</v>
      </c>
      <c r="F216" s="303">
        <f t="shared" si="77"/>
        <v>0</v>
      </c>
      <c r="G216" s="303">
        <f t="shared" si="77"/>
        <v>0</v>
      </c>
      <c r="H216" s="303">
        <f t="shared" si="77"/>
        <v>0</v>
      </c>
    </row>
    <row r="217" spans="1:8" x14ac:dyDescent="0.3">
      <c r="A217" s="684"/>
      <c r="B217" s="120" t="s">
        <v>40</v>
      </c>
      <c r="C217" s="252"/>
      <c r="D217" s="304"/>
      <c r="E217" s="252"/>
      <c r="F217" s="252"/>
      <c r="G217" s="252"/>
      <c r="H217" s="252"/>
    </row>
    <row r="218" spans="1:8" x14ac:dyDescent="0.3">
      <c r="A218" s="684"/>
      <c r="B218" s="120" t="s">
        <v>41</v>
      </c>
      <c r="C218" s="252"/>
      <c r="D218" s="304"/>
      <c r="E218" s="252"/>
      <c r="F218" s="252"/>
      <c r="G218" s="252"/>
      <c r="H218" s="252"/>
    </row>
    <row r="219" spans="1:8" x14ac:dyDescent="0.3">
      <c r="A219" s="686" t="s">
        <v>741</v>
      </c>
      <c r="B219" s="303" t="s">
        <v>39</v>
      </c>
      <c r="C219" s="303">
        <f>SUM(C220:C221)</f>
        <v>0</v>
      </c>
      <c r="D219" s="303">
        <f>SUM(D220:D221)</f>
        <v>0</v>
      </c>
      <c r="E219" s="304"/>
      <c r="F219" s="303">
        <f>SUM(F220:F221)</f>
        <v>0</v>
      </c>
      <c r="G219" s="303">
        <f>SUM(G220:G221)</f>
        <v>0</v>
      </c>
      <c r="H219" s="303">
        <f>SUM(H220:H221)</f>
        <v>0</v>
      </c>
    </row>
    <row r="220" spans="1:8" x14ac:dyDescent="0.3">
      <c r="A220" s="686"/>
      <c r="B220" s="120" t="s">
        <v>40</v>
      </c>
      <c r="C220" s="252"/>
      <c r="D220" s="252"/>
      <c r="E220" s="304"/>
      <c r="F220" s="252"/>
      <c r="G220" s="252"/>
      <c r="H220" s="252"/>
    </row>
    <row r="221" spans="1:8" x14ac:dyDescent="0.3">
      <c r="A221" s="686"/>
      <c r="B221" s="120" t="s">
        <v>41</v>
      </c>
      <c r="C221" s="252"/>
      <c r="D221" s="252"/>
      <c r="E221" s="304"/>
      <c r="F221" s="252"/>
      <c r="G221" s="252"/>
      <c r="H221" s="252"/>
    </row>
    <row r="222" spans="1:8" x14ac:dyDescent="0.3">
      <c r="A222" s="686"/>
      <c r="B222" s="303" t="s">
        <v>42</v>
      </c>
      <c r="C222" s="303">
        <f>SUM(C223:C224)</f>
        <v>0</v>
      </c>
      <c r="D222" s="303">
        <f>SUM(D223:D224)</f>
        <v>0</v>
      </c>
      <c r="E222" s="304"/>
      <c r="F222" s="303">
        <f>SUM(F223:F224)</f>
        <v>0</v>
      </c>
      <c r="G222" s="303">
        <f>SUM(G223:G224)</f>
        <v>0</v>
      </c>
      <c r="H222" s="303">
        <f>SUM(H223:H224)</f>
        <v>0</v>
      </c>
    </row>
    <row r="223" spans="1:8" x14ac:dyDescent="0.3">
      <c r="A223" s="686"/>
      <c r="B223" s="120" t="s">
        <v>40</v>
      </c>
      <c r="C223" s="252"/>
      <c r="D223" s="252"/>
      <c r="E223" s="304"/>
      <c r="F223" s="252"/>
      <c r="G223" s="252"/>
      <c r="H223" s="252"/>
    </row>
    <row r="224" spans="1:8" x14ac:dyDescent="0.3">
      <c r="A224" s="686"/>
      <c r="B224" s="120" t="s">
        <v>41</v>
      </c>
      <c r="C224" s="252"/>
      <c r="D224" s="252"/>
      <c r="E224" s="304"/>
      <c r="F224" s="252"/>
      <c r="G224" s="252"/>
      <c r="H224" s="252"/>
    </row>
    <row r="225" spans="1:8" x14ac:dyDescent="0.3">
      <c r="A225" s="684" t="s">
        <v>697</v>
      </c>
      <c r="B225" s="303" t="s">
        <v>39</v>
      </c>
      <c r="C225" s="303">
        <f t="shared" ref="C225:H225" si="78">SUM(C226:C227)</f>
        <v>0</v>
      </c>
      <c r="D225" s="303">
        <f t="shared" si="78"/>
        <v>0</v>
      </c>
      <c r="E225" s="303">
        <f t="shared" si="78"/>
        <v>0</v>
      </c>
      <c r="F225" s="304"/>
      <c r="G225" s="303">
        <f t="shared" si="78"/>
        <v>0</v>
      </c>
      <c r="H225" s="303">
        <f t="shared" si="78"/>
        <v>0</v>
      </c>
    </row>
    <row r="226" spans="1:8" x14ac:dyDescent="0.3">
      <c r="A226" s="684"/>
      <c r="B226" s="120" t="s">
        <v>40</v>
      </c>
      <c r="C226" s="252"/>
      <c r="D226" s="252"/>
      <c r="E226" s="252"/>
      <c r="F226" s="304"/>
      <c r="G226" s="252"/>
      <c r="H226" s="252"/>
    </row>
    <row r="227" spans="1:8" x14ac:dyDescent="0.3">
      <c r="A227" s="684"/>
      <c r="B227" s="120" t="s">
        <v>41</v>
      </c>
      <c r="C227" s="252"/>
      <c r="D227" s="252"/>
      <c r="E227" s="252"/>
      <c r="F227" s="304"/>
      <c r="G227" s="252"/>
      <c r="H227" s="252"/>
    </row>
    <row r="228" spans="1:8" x14ac:dyDescent="0.3">
      <c r="A228" s="684"/>
      <c r="B228" s="303" t="s">
        <v>42</v>
      </c>
      <c r="C228" s="303">
        <f t="shared" ref="C228:H228" si="79">SUM(C229:C230)</f>
        <v>0</v>
      </c>
      <c r="D228" s="303">
        <f t="shared" si="79"/>
        <v>0</v>
      </c>
      <c r="E228" s="303">
        <f t="shared" si="79"/>
        <v>0</v>
      </c>
      <c r="F228" s="304"/>
      <c r="G228" s="303">
        <f t="shared" si="79"/>
        <v>0</v>
      </c>
      <c r="H228" s="303">
        <f t="shared" si="79"/>
        <v>0</v>
      </c>
    </row>
    <row r="229" spans="1:8" x14ac:dyDescent="0.3">
      <c r="A229" s="684"/>
      <c r="B229" s="120" t="s">
        <v>40</v>
      </c>
      <c r="C229" s="252"/>
      <c r="D229" s="252"/>
      <c r="E229" s="252"/>
      <c r="F229" s="304"/>
      <c r="G229" s="252"/>
      <c r="H229" s="252"/>
    </row>
    <row r="230" spans="1:8" x14ac:dyDescent="0.3">
      <c r="A230" s="684"/>
      <c r="B230" s="120" t="s">
        <v>41</v>
      </c>
      <c r="C230" s="252"/>
      <c r="D230" s="252"/>
      <c r="E230" s="252"/>
      <c r="F230" s="304"/>
      <c r="G230" s="252"/>
      <c r="H230" s="252"/>
    </row>
    <row r="231" spans="1:8" x14ac:dyDescent="0.3">
      <c r="A231" s="684" t="s">
        <v>698</v>
      </c>
      <c r="B231" s="303" t="s">
        <v>39</v>
      </c>
      <c r="C231" s="303">
        <f t="shared" ref="C231:H231" si="80">SUM(C232:C233)</f>
        <v>0</v>
      </c>
      <c r="D231" s="303">
        <f t="shared" si="80"/>
        <v>0</v>
      </c>
      <c r="E231" s="303">
        <f t="shared" si="80"/>
        <v>0</v>
      </c>
      <c r="F231" s="303">
        <f t="shared" si="80"/>
        <v>0</v>
      </c>
      <c r="G231" s="304"/>
      <c r="H231" s="303">
        <f t="shared" si="80"/>
        <v>0</v>
      </c>
    </row>
    <row r="232" spans="1:8" x14ac:dyDescent="0.3">
      <c r="A232" s="684"/>
      <c r="B232" s="120" t="s">
        <v>40</v>
      </c>
      <c r="C232" s="252"/>
      <c r="D232" s="252"/>
      <c r="E232" s="252"/>
      <c r="F232" s="252"/>
      <c r="G232" s="304"/>
      <c r="H232" s="252"/>
    </row>
    <row r="233" spans="1:8" x14ac:dyDescent="0.3">
      <c r="A233" s="684"/>
      <c r="B233" s="120" t="s">
        <v>41</v>
      </c>
      <c r="C233" s="252"/>
      <c r="D233" s="252"/>
      <c r="E233" s="252"/>
      <c r="F233" s="252"/>
      <c r="G233" s="304"/>
      <c r="H233" s="252"/>
    </row>
    <row r="234" spans="1:8" x14ac:dyDescent="0.3">
      <c r="A234" s="684"/>
      <c r="B234" s="303" t="s">
        <v>42</v>
      </c>
      <c r="C234" s="303">
        <f t="shared" ref="C234:H234" si="81">SUM(C235:C236)</f>
        <v>0</v>
      </c>
      <c r="D234" s="303">
        <f t="shared" si="81"/>
        <v>0</v>
      </c>
      <c r="E234" s="303">
        <f t="shared" si="81"/>
        <v>0</v>
      </c>
      <c r="F234" s="303">
        <f t="shared" si="81"/>
        <v>0</v>
      </c>
      <c r="G234" s="304"/>
      <c r="H234" s="303">
        <f t="shared" si="81"/>
        <v>0</v>
      </c>
    </row>
    <row r="235" spans="1:8" x14ac:dyDescent="0.3">
      <c r="A235" s="684"/>
      <c r="B235" s="120" t="s">
        <v>40</v>
      </c>
      <c r="C235" s="252"/>
      <c r="D235" s="252"/>
      <c r="E235" s="252"/>
      <c r="F235" s="252"/>
      <c r="G235" s="304"/>
      <c r="H235" s="252"/>
    </row>
    <row r="236" spans="1:8" x14ac:dyDescent="0.3">
      <c r="A236" s="685"/>
      <c r="B236" s="120" t="s">
        <v>41</v>
      </c>
      <c r="C236" s="252"/>
      <c r="D236" s="252"/>
      <c r="E236" s="252"/>
      <c r="F236" s="252"/>
      <c r="G236" s="304"/>
      <c r="H236" s="252"/>
    </row>
    <row r="237" spans="1:8" x14ac:dyDescent="0.3">
      <c r="A237" s="684" t="s">
        <v>699</v>
      </c>
      <c r="B237" s="306" t="s">
        <v>39</v>
      </c>
      <c r="C237" s="306">
        <f t="shared" ref="C237:C242" si="82">SUM(C207,C213,C219,C225,C231)</f>
        <v>0</v>
      </c>
      <c r="D237" s="306">
        <f t="shared" ref="D237:G237" si="83">SUM(D207,D213,D219,D225,D231)</f>
        <v>0</v>
      </c>
      <c r="E237" s="306">
        <f t="shared" si="83"/>
        <v>0</v>
      </c>
      <c r="F237" s="306">
        <f t="shared" si="83"/>
        <v>0</v>
      </c>
      <c r="G237" s="306">
        <f t="shared" si="83"/>
        <v>0</v>
      </c>
      <c r="H237" s="306">
        <f>SUM(H207,H213,H219,H225,H231)</f>
        <v>0</v>
      </c>
    </row>
    <row r="238" spans="1:8" x14ac:dyDescent="0.3">
      <c r="A238" s="684"/>
      <c r="B238" s="120" t="s">
        <v>40</v>
      </c>
      <c r="C238" s="305">
        <f t="shared" si="82"/>
        <v>0</v>
      </c>
      <c r="D238" s="305">
        <f t="shared" ref="D238:H238" si="84">SUM(D208,D214,D220,D226,D232)</f>
        <v>0</v>
      </c>
      <c r="E238" s="305">
        <f t="shared" si="84"/>
        <v>0</v>
      </c>
      <c r="F238" s="305">
        <f t="shared" si="84"/>
        <v>0</v>
      </c>
      <c r="G238" s="305">
        <f t="shared" si="84"/>
        <v>0</v>
      </c>
      <c r="H238" s="305">
        <f t="shared" si="84"/>
        <v>0</v>
      </c>
    </row>
    <row r="239" spans="1:8" x14ac:dyDescent="0.3">
      <c r="A239" s="684"/>
      <c r="B239" s="120" t="s">
        <v>41</v>
      </c>
      <c r="C239" s="305">
        <f t="shared" si="82"/>
        <v>0</v>
      </c>
      <c r="D239" s="305">
        <f t="shared" ref="D239:H239" si="85">SUM(D209,D215,D221,D227,D233)</f>
        <v>0</v>
      </c>
      <c r="E239" s="305">
        <f t="shared" si="85"/>
        <v>0</v>
      </c>
      <c r="F239" s="305">
        <f t="shared" si="85"/>
        <v>0</v>
      </c>
      <c r="G239" s="305">
        <f t="shared" si="85"/>
        <v>0</v>
      </c>
      <c r="H239" s="305">
        <f t="shared" si="85"/>
        <v>0</v>
      </c>
    </row>
    <row r="240" spans="1:8" x14ac:dyDescent="0.3">
      <c r="A240" s="684"/>
      <c r="B240" s="306" t="s">
        <v>42</v>
      </c>
      <c r="C240" s="306">
        <f t="shared" si="82"/>
        <v>0</v>
      </c>
      <c r="D240" s="306">
        <f t="shared" ref="D240:H240" si="86">SUM(D210,D216,D222,D228,D234)</f>
        <v>0</v>
      </c>
      <c r="E240" s="306">
        <f t="shared" si="86"/>
        <v>0</v>
      </c>
      <c r="F240" s="306">
        <f t="shared" si="86"/>
        <v>0</v>
      </c>
      <c r="G240" s="306">
        <f t="shared" si="86"/>
        <v>0</v>
      </c>
      <c r="H240" s="306">
        <f t="shared" si="86"/>
        <v>0</v>
      </c>
    </row>
    <row r="241" spans="1:8" x14ac:dyDescent="0.3">
      <c r="A241" s="684"/>
      <c r="B241" s="120" t="s">
        <v>40</v>
      </c>
      <c r="C241" s="305">
        <f t="shared" si="82"/>
        <v>0</v>
      </c>
      <c r="D241" s="305">
        <f t="shared" ref="D241:H241" si="87">SUM(D211,D217,D223,D229,D235)</f>
        <v>0</v>
      </c>
      <c r="E241" s="305">
        <f t="shared" si="87"/>
        <v>0</v>
      </c>
      <c r="F241" s="305">
        <f t="shared" si="87"/>
        <v>0</v>
      </c>
      <c r="G241" s="305">
        <f t="shared" si="87"/>
        <v>0</v>
      </c>
      <c r="H241" s="305">
        <f t="shared" si="87"/>
        <v>0</v>
      </c>
    </row>
    <row r="242" spans="1:8" x14ac:dyDescent="0.3">
      <c r="A242" s="685"/>
      <c r="B242" s="120" t="s">
        <v>41</v>
      </c>
      <c r="C242" s="305">
        <f t="shared" si="82"/>
        <v>0</v>
      </c>
      <c r="D242" s="305">
        <f t="shared" ref="D242:H242" si="88">SUM(D212,D218,D224,D230,D236)</f>
        <v>0</v>
      </c>
      <c r="E242" s="305">
        <f t="shared" si="88"/>
        <v>0</v>
      </c>
      <c r="F242" s="305">
        <f t="shared" si="88"/>
        <v>0</v>
      </c>
      <c r="G242" s="305">
        <f t="shared" si="88"/>
        <v>0</v>
      </c>
      <c r="H242" s="305">
        <f t="shared" si="88"/>
        <v>0</v>
      </c>
    </row>
    <row r="243" spans="1:8" x14ac:dyDescent="0.3">
      <c r="A243" s="120"/>
    </row>
  </sheetData>
  <mergeCells count="43">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 ref="A231:A236"/>
    <mergeCell ref="A237:A242"/>
    <mergeCell ref="B205:H205"/>
    <mergeCell ref="B166:H166"/>
    <mergeCell ref="A207:A212"/>
    <mergeCell ref="A213:A218"/>
    <mergeCell ref="A219:A224"/>
    <mergeCell ref="A225:A230"/>
    <mergeCell ref="A192:A197"/>
    <mergeCell ref="A198:A203"/>
    <mergeCell ref="A186:A191"/>
    <mergeCell ref="A153:A158"/>
    <mergeCell ref="A159:A164"/>
    <mergeCell ref="A168:A173"/>
    <mergeCell ref="A174:A179"/>
    <mergeCell ref="A180:A185"/>
    <mergeCell ref="A96:A101"/>
    <mergeCell ref="A102:A107"/>
    <mergeCell ref="B49:H49"/>
    <mergeCell ref="A81:A86"/>
    <mergeCell ref="B88:H88"/>
    <mergeCell ref="A36:A41"/>
    <mergeCell ref="A30:A35"/>
    <mergeCell ref="A42:A47"/>
    <mergeCell ref="A24:A29"/>
    <mergeCell ref="A12:A17"/>
    <mergeCell ref="A18:A23"/>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9"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A3" sqref="A3:H3"/>
    </sheetView>
  </sheetViews>
  <sheetFormatPr baseColWidth="10" defaultColWidth="7.83203125" defaultRowHeight="13.5" x14ac:dyDescent="0.3"/>
  <cols>
    <col min="1" max="1" width="38.6640625" style="142" customWidth="1"/>
    <col min="2" max="3" width="19.5" style="142" customWidth="1"/>
    <col min="4" max="7" width="19.5" style="140" customWidth="1"/>
    <col min="8" max="8" width="25.5" style="140" customWidth="1"/>
    <col min="9" max="16384" width="7.83203125" style="140"/>
  </cols>
  <sheetData>
    <row r="1" spans="1:8" ht="15" x14ac:dyDescent="0.3">
      <c r="A1" s="149" t="s">
        <v>33</v>
      </c>
      <c r="B1" s="140"/>
      <c r="C1" s="140"/>
    </row>
    <row r="2" spans="1:8" s="125" customFormat="1" x14ac:dyDescent="0.3">
      <c r="A2" s="142"/>
      <c r="B2" s="142"/>
      <c r="C2" s="140"/>
      <c r="D2" s="140"/>
    </row>
    <row r="3" spans="1:8" s="258" customFormat="1" ht="69.599999999999994" customHeight="1" x14ac:dyDescent="0.3">
      <c r="A3" s="691" t="str">
        <f>TAB00!B75&amp;" : "&amp;TAB00!C75</f>
        <v xml:space="preserve">TAB5.2 : Ecart entre le budget et la réalité relatif aux charges émanant de factures d’achat d’électricité émises par un fournisseur commercial pour la couverture des pertes en réseau électrique </v>
      </c>
      <c r="B3" s="690"/>
      <c r="C3" s="690"/>
      <c r="D3" s="690"/>
      <c r="E3" s="690"/>
      <c r="F3" s="690"/>
      <c r="G3" s="690"/>
      <c r="H3" s="692"/>
    </row>
    <row r="4" spans="1:8" s="118" customFormat="1" ht="31.9" customHeight="1" x14ac:dyDescent="0.3">
      <c r="A4" s="259"/>
      <c r="B4" s="260"/>
      <c r="C4" s="259"/>
      <c r="D4" s="259"/>
      <c r="E4" s="203"/>
      <c r="F4" s="203"/>
      <c r="G4" s="203"/>
    </row>
    <row r="5" spans="1:8" s="118" customFormat="1" ht="24" customHeight="1" x14ac:dyDescent="0.3">
      <c r="A5" s="67" t="s">
        <v>45</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row>
    <row r="6" spans="1:8" s="118" customFormat="1" ht="24.6" customHeight="1" x14ac:dyDescent="0.3">
      <c r="A6" s="301" t="s">
        <v>46</v>
      </c>
      <c r="B6" s="28"/>
      <c r="C6" s="28"/>
      <c r="D6" s="28"/>
      <c r="E6" s="28"/>
      <c r="F6" s="28"/>
      <c r="G6" s="28"/>
      <c r="H6" s="40">
        <f>F6-G6</f>
        <v>0</v>
      </c>
    </row>
    <row r="7" spans="1:8" s="118" customFormat="1" ht="24.6" customHeight="1" x14ac:dyDescent="0.3">
      <c r="A7" s="301" t="s">
        <v>47</v>
      </c>
      <c r="B7" s="28"/>
      <c r="C7" s="28"/>
      <c r="D7" s="28"/>
      <c r="E7" s="28"/>
      <c r="F7" s="28"/>
      <c r="G7" s="28"/>
      <c r="H7" s="40">
        <f>F7-G7</f>
        <v>0</v>
      </c>
    </row>
    <row r="8" spans="1:8" s="118" customFormat="1" ht="24.6" customHeight="1" x14ac:dyDescent="0.3">
      <c r="A8" s="301" t="s">
        <v>48</v>
      </c>
      <c r="B8" s="28"/>
      <c r="C8" s="28"/>
      <c r="D8" s="28"/>
      <c r="E8" s="28"/>
      <c r="F8" s="28"/>
      <c r="G8" s="28"/>
      <c r="H8" s="40">
        <f>F8-G8</f>
        <v>0</v>
      </c>
    </row>
    <row r="9" spans="1:8" s="118" customFormat="1" ht="24.6" customHeight="1" x14ac:dyDescent="0.3">
      <c r="A9" s="301" t="s">
        <v>49</v>
      </c>
      <c r="B9" s="28"/>
      <c r="C9" s="28"/>
      <c r="D9" s="28"/>
      <c r="E9" s="28"/>
      <c r="F9" s="28"/>
      <c r="G9" s="28"/>
      <c r="H9" s="40">
        <f>F9-G9</f>
        <v>0</v>
      </c>
    </row>
    <row r="10" spans="1:8" s="118" customFormat="1" ht="24.6" customHeight="1" x14ac:dyDescent="0.3">
      <c r="A10" s="7" t="s">
        <v>50</v>
      </c>
      <c r="B10" s="8">
        <f t="shared" ref="B10:H10" si="0">SUM(B6:B9)</f>
        <v>0</v>
      </c>
      <c r="C10" s="8">
        <f t="shared" si="0"/>
        <v>0</v>
      </c>
      <c r="D10" s="8">
        <f t="shared" si="0"/>
        <v>0</v>
      </c>
      <c r="E10" s="8">
        <f t="shared" si="0"/>
        <v>0</v>
      </c>
      <c r="F10" s="8">
        <f t="shared" si="0"/>
        <v>0</v>
      </c>
      <c r="G10" s="8">
        <f t="shared" si="0"/>
        <v>0</v>
      </c>
      <c r="H10" s="39">
        <f t="shared" si="0"/>
        <v>0</v>
      </c>
    </row>
    <row r="11" spans="1:8" s="118" customFormat="1" ht="24.6" customHeight="1" x14ac:dyDescent="0.3">
      <c r="A11" s="64" t="s">
        <v>51</v>
      </c>
      <c r="B11" s="28"/>
      <c r="C11" s="28"/>
      <c r="D11" s="28"/>
      <c r="E11" s="28"/>
      <c r="F11" s="28"/>
      <c r="G11" s="28"/>
      <c r="H11" s="40">
        <f>F11-G11</f>
        <v>0</v>
      </c>
    </row>
    <row r="12" spans="1:8" s="118" customFormat="1" ht="24.6" customHeight="1" x14ac:dyDescent="0.3">
      <c r="A12" s="7" t="s">
        <v>52</v>
      </c>
      <c r="B12" s="8">
        <f t="shared" ref="B12:G12" si="1">IFERROR(B10/B11,0)</f>
        <v>0</v>
      </c>
      <c r="C12" s="8">
        <f t="shared" si="1"/>
        <v>0</v>
      </c>
      <c r="D12" s="8">
        <f t="shared" si="1"/>
        <v>0</v>
      </c>
      <c r="E12" s="8">
        <f t="shared" si="1"/>
        <v>0</v>
      </c>
      <c r="F12" s="8">
        <f t="shared" si="1"/>
        <v>0</v>
      </c>
      <c r="G12" s="8">
        <f t="shared" si="1"/>
        <v>0</v>
      </c>
      <c r="H12" s="27">
        <f>F12-G12</f>
        <v>0</v>
      </c>
    </row>
    <row r="14" spans="1:8" ht="15" x14ac:dyDescent="0.3">
      <c r="A14" s="262" t="s">
        <v>387</v>
      </c>
      <c r="B14" s="263"/>
      <c r="C14" s="264"/>
      <c r="D14" s="264"/>
      <c r="E14" s="264"/>
      <c r="F14" s="264"/>
      <c r="G14" s="264"/>
      <c r="H14" s="264"/>
    </row>
    <row r="15" spans="1:8" s="118" customFormat="1" ht="12.6" customHeight="1" x14ac:dyDescent="0.3">
      <c r="A15" s="9"/>
      <c r="B15" s="10"/>
      <c r="C15" s="10"/>
      <c r="D15" s="10"/>
      <c r="E15" s="10"/>
      <c r="F15" s="10"/>
      <c r="G15" s="10"/>
      <c r="H15" s="10"/>
    </row>
    <row r="16" spans="1:8" s="118" customFormat="1" ht="24.6" customHeight="1" x14ac:dyDescent="0.3">
      <c r="A16" s="265" t="str">
        <f>TAB00!B41</f>
        <v>Prix minimum d'achat d'électricité pour les pertes en réseau</v>
      </c>
      <c r="B16" s="68">
        <f>INDEX(TAB00!$B$37:$L$47,VLOOKUP('TAB5.2'!A16,TAB00!$B$37:$L$48,11,FALSE),HLOOKUP(RIGHT('TAB5.2'!$G$5,4)*1,TAB00!$B$37:$H$358,2,FALSE))</f>
        <v>0</v>
      </c>
      <c r="C16" s="119"/>
      <c r="D16" s="119"/>
      <c r="E16" s="119"/>
      <c r="F16" s="119"/>
      <c r="G16" s="119"/>
      <c r="H16" s="119"/>
    </row>
    <row r="17" spans="1:8" s="118" customFormat="1" ht="24.6" customHeight="1" x14ac:dyDescent="0.3">
      <c r="A17" s="265" t="str">
        <f>TAB00!B42</f>
        <v>Prix maximum d'achat d'électricité pour les pertes en réseau</v>
      </c>
      <c r="B17" s="68">
        <f>INDEX(TAB00!$B$37:$L$47,VLOOKUP('TAB5.2'!A17,TAB00!$B$37:$L$48,11,FALSE),HLOOKUP(RIGHT('TAB5.2'!$G$5,4)*1,TAB00!$B$37:$H$358,2,FALSE))</f>
        <v>0</v>
      </c>
      <c r="C17" s="119"/>
      <c r="D17" s="119"/>
      <c r="E17" s="119"/>
      <c r="F17" s="119"/>
      <c r="G17" s="119"/>
      <c r="H17" s="119"/>
    </row>
    <row r="18" spans="1:8" s="118" customFormat="1" ht="24.6" customHeight="1" x14ac:dyDescent="0.3">
      <c r="A18" s="265" t="s">
        <v>11</v>
      </c>
      <c r="B18" s="119">
        <f>IF(AND(G12&lt;=B17,G12&gt;=B16),H10,IF(G12&lt;B16,F10-B16*G11,IF(G12&gt;B17,F10-B17*G11,"Error")))</f>
        <v>0</v>
      </c>
      <c r="C18" s="119"/>
      <c r="D18" s="119"/>
      <c r="E18" s="70"/>
      <c r="F18" s="119"/>
      <c r="G18" s="119"/>
      <c r="H18" s="119"/>
    </row>
    <row r="19" spans="1:8" s="118" customFormat="1" ht="24.6" customHeight="1" x14ac:dyDescent="0.3">
      <c r="A19" s="266" t="s">
        <v>487</v>
      </c>
      <c r="B19" s="119">
        <f>H10-B18</f>
        <v>0</v>
      </c>
      <c r="C19" s="119"/>
      <c r="D19" s="119"/>
      <c r="E19" s="119"/>
      <c r="F19" s="119"/>
      <c r="G19" s="119"/>
      <c r="H19" s="119"/>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 sqref="A3:H3"/>
    </sheetView>
  </sheetViews>
  <sheetFormatPr baseColWidth="10" defaultColWidth="9.1640625" defaultRowHeight="13.5" x14ac:dyDescent="0.3"/>
  <cols>
    <col min="1" max="1" width="55.5" style="125" customWidth="1"/>
    <col min="2" max="7" width="16.5" style="125" customWidth="1"/>
    <col min="8" max="8" width="18.33203125" style="125" customWidth="1"/>
    <col min="9" max="16384" width="9.1640625" style="125"/>
  </cols>
  <sheetData>
    <row r="1" spans="1:17" s="140" customFormat="1" ht="15" x14ac:dyDescent="0.3">
      <c r="A1" s="149" t="s">
        <v>33</v>
      </c>
    </row>
    <row r="3" spans="1:17" s="258" customFormat="1" ht="42" customHeight="1" x14ac:dyDescent="0.3">
      <c r="A3" s="617" t="str">
        <f>TAB00!B76&amp;" : "&amp;TAB00!C76</f>
        <v xml:space="preserve">TAB5.3 : Ecart entre le budget et la réalité relatif aux charges émanant de factures émises par la société FeReSO dans le cadre du processus de réconciliation </v>
      </c>
      <c r="B3" s="617"/>
      <c r="C3" s="617"/>
      <c r="D3" s="617"/>
      <c r="E3" s="617"/>
      <c r="F3" s="617"/>
      <c r="G3" s="617"/>
      <c r="H3" s="617"/>
    </row>
    <row r="5" spans="1:17" ht="12.6" customHeight="1" thickBot="1" x14ac:dyDescent="0.35">
      <c r="A5" s="693" t="s">
        <v>463</v>
      </c>
      <c r="B5" s="694"/>
      <c r="C5" s="694"/>
      <c r="D5" s="694"/>
      <c r="E5" s="694"/>
      <c r="F5" s="694"/>
      <c r="G5" s="694"/>
      <c r="H5" s="694"/>
      <c r="I5" s="258"/>
      <c r="J5" s="258"/>
      <c r="K5" s="258"/>
      <c r="L5" s="258"/>
      <c r="M5" s="258"/>
      <c r="N5" s="258"/>
      <c r="O5" s="258"/>
      <c r="P5" s="258"/>
      <c r="Q5" s="258"/>
    </row>
    <row r="6" spans="1:17" s="118" customFormat="1" ht="35.450000000000003" customHeight="1" x14ac:dyDescent="0.3">
      <c r="A6" s="24" t="s">
        <v>12</v>
      </c>
      <c r="B6" s="16" t="str">
        <f>'TAB5.2'!B5</f>
        <v>REALITE 2020</v>
      </c>
      <c r="C6" s="16" t="str">
        <f>'TAB5.2'!C5</f>
        <v>REALITE 2021</v>
      </c>
      <c r="D6" s="16" t="str">
        <f>'TAB5.2'!D5</f>
        <v>REALITE 2022</v>
      </c>
      <c r="E6" s="16" t="str">
        <f>'TAB5.2'!E5</f>
        <v>REALITE 2023</v>
      </c>
      <c r="F6" s="16" t="str">
        <f>'TAB5.2'!F5</f>
        <v>BUDGET 2024</v>
      </c>
      <c r="G6" s="16" t="str">
        <f>'TAB5.2'!G5</f>
        <v>REALITE 2024</v>
      </c>
      <c r="H6" s="57" t="str">
        <f>'TAB5.2'!H5</f>
        <v>ECART BUDGET 2024 - REALITE 2024</v>
      </c>
      <c r="I6" s="258"/>
      <c r="J6" s="258"/>
      <c r="K6" s="258"/>
      <c r="L6" s="258"/>
      <c r="M6" s="258"/>
      <c r="N6" s="258"/>
      <c r="O6" s="258"/>
      <c r="P6" s="258"/>
      <c r="Q6" s="258"/>
    </row>
    <row r="7" spans="1:17" s="118" customFormat="1" ht="34.9" customHeight="1" x14ac:dyDescent="0.3">
      <c r="A7" s="33" t="str">
        <f>'TAB5'!B9</f>
        <v xml:space="preserve">Charges émanant de factures émises par la société FeReSO dans le cadre du processus de réconciliation </v>
      </c>
      <c r="B7" s="28"/>
      <c r="C7" s="28"/>
      <c r="D7" s="28"/>
      <c r="E7" s="28"/>
      <c r="F7" s="28"/>
      <c r="G7" s="28"/>
      <c r="H7" s="29">
        <f>F7-G7</f>
        <v>0</v>
      </c>
    </row>
    <row r="8" spans="1:17" s="118" customFormat="1" ht="24.6" customHeight="1" x14ac:dyDescent="0.3">
      <c r="A8" s="33" t="s">
        <v>460</v>
      </c>
      <c r="B8" s="28"/>
      <c r="C8" s="28"/>
      <c r="D8" s="28"/>
      <c r="E8" s="28"/>
      <c r="F8" s="28"/>
      <c r="G8" s="28"/>
      <c r="H8" s="29">
        <f>F8-G8</f>
        <v>0</v>
      </c>
    </row>
    <row r="9" spans="1:17" x14ac:dyDescent="0.3">
      <c r="A9" s="69" t="s">
        <v>461</v>
      </c>
      <c r="B9" s="124">
        <f>IFERROR(B7/B8,0)</f>
        <v>0</v>
      </c>
      <c r="C9" s="124">
        <f t="shared" ref="C9:H9" si="0">IFERROR(C7/C8,0)</f>
        <v>0</v>
      </c>
      <c r="D9" s="124">
        <f t="shared" si="0"/>
        <v>0</v>
      </c>
      <c r="E9" s="124">
        <f t="shared" si="0"/>
        <v>0</v>
      </c>
      <c r="F9" s="124">
        <f t="shared" si="0"/>
        <v>0</v>
      </c>
      <c r="G9" s="124">
        <f t="shared" si="0"/>
        <v>0</v>
      </c>
      <c r="H9" s="124">
        <f t="shared" si="0"/>
        <v>0</v>
      </c>
    </row>
    <row r="11" spans="1:17" ht="14.25" thickBot="1" x14ac:dyDescent="0.35">
      <c r="A11" s="693" t="s">
        <v>462</v>
      </c>
      <c r="B11" s="694"/>
      <c r="C11" s="694"/>
      <c r="D11" s="694"/>
      <c r="E11" s="694"/>
      <c r="F11" s="694"/>
      <c r="G11" s="694"/>
      <c r="H11" s="694"/>
    </row>
    <row r="12" spans="1:17" s="118" customFormat="1" ht="36.6" customHeight="1" x14ac:dyDescent="0.3">
      <c r="A12" s="24" t="s">
        <v>12</v>
      </c>
      <c r="B12" s="16" t="str">
        <f>B6</f>
        <v>REALITE 2020</v>
      </c>
      <c r="C12" s="16" t="str">
        <f t="shared" ref="C12:H12" si="1">C6</f>
        <v>REALITE 2021</v>
      </c>
      <c r="D12" s="16" t="str">
        <f t="shared" si="1"/>
        <v>REALITE 2022</v>
      </c>
      <c r="E12" s="16" t="str">
        <f t="shared" si="1"/>
        <v>REALITE 2023</v>
      </c>
      <c r="F12" s="16" t="str">
        <f t="shared" si="1"/>
        <v>BUDGET 2024</v>
      </c>
      <c r="G12" s="16" t="str">
        <f t="shared" si="1"/>
        <v>REALITE 2024</v>
      </c>
      <c r="H12" s="57" t="str">
        <f t="shared" si="1"/>
        <v>ECART BUDGET 2024 - REALITE 2024</v>
      </c>
      <c r="I12" s="258"/>
      <c r="J12" s="258"/>
      <c r="K12" s="258"/>
      <c r="L12" s="258"/>
      <c r="M12" s="258"/>
      <c r="N12" s="258"/>
      <c r="O12" s="258"/>
      <c r="P12" s="258"/>
      <c r="Q12" s="258"/>
    </row>
    <row r="13" spans="1:17" s="118" customFormat="1" ht="34.9" customHeight="1" x14ac:dyDescent="0.3">
      <c r="A13" s="33" t="str">
        <f>A7</f>
        <v xml:space="preserve">Charges émanant de factures émises par la société FeReSO dans le cadre du processus de réconciliation </v>
      </c>
      <c r="B13" s="28"/>
      <c r="C13" s="28"/>
      <c r="D13" s="28"/>
      <c r="E13" s="28"/>
      <c r="F13" s="28"/>
      <c r="G13" s="28"/>
      <c r="H13" s="29">
        <f>F13-G13</f>
        <v>0</v>
      </c>
    </row>
    <row r="14" spans="1:17" x14ac:dyDescent="0.3">
      <c r="A14" s="33" t="s">
        <v>460</v>
      </c>
      <c r="B14" s="28"/>
      <c r="C14" s="28"/>
      <c r="D14" s="28"/>
      <c r="E14" s="28"/>
      <c r="F14" s="28"/>
      <c r="G14" s="28"/>
      <c r="H14" s="29">
        <f>F14-G14</f>
        <v>0</v>
      </c>
    </row>
    <row r="15" spans="1:17" x14ac:dyDescent="0.3">
      <c r="A15" s="69" t="s">
        <v>461</v>
      </c>
      <c r="B15" s="124">
        <f t="shared" ref="B15:H15" si="2">IFERROR(B13/B14,0)</f>
        <v>0</v>
      </c>
      <c r="C15" s="124">
        <f t="shared" si="2"/>
        <v>0</v>
      </c>
      <c r="D15" s="124">
        <f t="shared" si="2"/>
        <v>0</v>
      </c>
      <c r="E15" s="124">
        <f t="shared" si="2"/>
        <v>0</v>
      </c>
      <c r="F15" s="124">
        <f t="shared" si="2"/>
        <v>0</v>
      </c>
      <c r="G15" s="124">
        <f t="shared" si="2"/>
        <v>0</v>
      </c>
      <c r="H15" s="124">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 sqref="A3:H3"/>
    </sheetView>
  </sheetViews>
  <sheetFormatPr baseColWidth="10" defaultColWidth="9.1640625" defaultRowHeight="13.5" x14ac:dyDescent="0.3"/>
  <cols>
    <col min="1" max="1" width="40.33203125" style="125" customWidth="1"/>
    <col min="2" max="7" width="16.6640625" style="125" customWidth="1"/>
    <col min="8" max="8" width="20.83203125" style="125" customWidth="1"/>
    <col min="9" max="16384" width="9.1640625" style="125"/>
  </cols>
  <sheetData>
    <row r="1" spans="1:8" s="140" customFormat="1" ht="15" x14ac:dyDescent="0.3">
      <c r="A1" s="149" t="s">
        <v>33</v>
      </c>
    </row>
    <row r="2" spans="1:8" x14ac:dyDescent="0.3">
      <c r="A2" s="142"/>
      <c r="B2" s="142"/>
      <c r="C2" s="140"/>
      <c r="D2" s="140"/>
    </row>
    <row r="3" spans="1:8" s="258" customFormat="1" ht="22.15" customHeight="1" x14ac:dyDescent="0.3">
      <c r="A3" s="617" t="str">
        <f>TAB00!B77&amp;" : "&amp;TAB00!C77</f>
        <v>TAB5.4 : Ecart entre le budget et la réalité relatif à la redevance de voirie</v>
      </c>
      <c r="B3" s="617"/>
      <c r="C3" s="617"/>
      <c r="D3" s="617"/>
      <c r="E3" s="617"/>
      <c r="F3" s="617"/>
      <c r="G3" s="617"/>
      <c r="H3" s="617"/>
    </row>
    <row r="4" spans="1:8" s="118" customFormat="1" ht="31.9" customHeight="1" x14ac:dyDescent="0.3">
      <c r="A4" s="259"/>
      <c r="B4" s="260"/>
      <c r="C4" s="259"/>
      <c r="D4" s="259"/>
      <c r="E4" s="203"/>
      <c r="F4" s="203"/>
      <c r="G4" s="203"/>
    </row>
    <row r="5" spans="1:8" s="118" customFormat="1" ht="24" customHeight="1" x14ac:dyDescent="0.3">
      <c r="A5" s="695" t="s">
        <v>12</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row>
    <row r="6" spans="1:8" s="118" customFormat="1" x14ac:dyDescent="0.3">
      <c r="A6" s="695"/>
      <c r="B6" s="38" t="s">
        <v>34</v>
      </c>
      <c r="C6" s="1" t="s">
        <v>34</v>
      </c>
      <c r="D6" s="1" t="s">
        <v>34</v>
      </c>
      <c r="E6" s="1" t="s">
        <v>34</v>
      </c>
      <c r="F6" s="1" t="s">
        <v>34</v>
      </c>
      <c r="G6" s="1" t="s">
        <v>34</v>
      </c>
      <c r="H6" s="30" t="s">
        <v>34</v>
      </c>
    </row>
    <row r="7" spans="1:8" x14ac:dyDescent="0.3">
      <c r="A7" s="55" t="s">
        <v>486</v>
      </c>
      <c r="B7" s="248"/>
      <c r="C7" s="248"/>
      <c r="D7" s="248"/>
      <c r="E7" s="248"/>
      <c r="F7" s="248"/>
      <c r="G7" s="248"/>
      <c r="H7" s="40">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38BB-F98D-4E55-B1CB-71788BF44D26}">
  <sheetPr published="0"/>
  <dimension ref="A1:J76"/>
  <sheetViews>
    <sheetView showGridLines="0" zoomScaleNormal="100" workbookViewId="0">
      <selection activeCell="A4" sqref="A4:H4"/>
    </sheetView>
  </sheetViews>
  <sheetFormatPr baseColWidth="10" defaultColWidth="9.1640625" defaultRowHeight="13.5" x14ac:dyDescent="0.3"/>
  <cols>
    <col min="1" max="1" width="66.33203125" style="181" customWidth="1"/>
    <col min="2" max="2" width="17.33203125" style="181" customWidth="1"/>
    <col min="3" max="3" width="16.6640625" style="63" customWidth="1"/>
    <col min="4" max="4" width="16.6640625" style="181" customWidth="1"/>
    <col min="5" max="5" width="19.5" style="63" customWidth="1"/>
    <col min="6" max="9" width="16.6640625" style="63" customWidth="1"/>
    <col min="10" max="16384" width="9.1640625" style="63"/>
  </cols>
  <sheetData>
    <row r="1" spans="1:10" s="140" customFormat="1" ht="15" x14ac:dyDescent="0.3">
      <c r="A1" s="149" t="s">
        <v>33</v>
      </c>
      <c r="C1" s="287"/>
      <c r="D1" s="181"/>
      <c r="E1" s="286"/>
      <c r="F1" s="63"/>
      <c r="G1" s="286"/>
    </row>
    <row r="2" spans="1:10" ht="15" x14ac:dyDescent="0.3">
      <c r="A2" s="271"/>
      <c r="B2" s="286"/>
      <c r="C2" s="287"/>
      <c r="E2" s="286"/>
      <c r="G2" s="286"/>
      <c r="H2" s="404"/>
      <c r="I2" s="286"/>
      <c r="J2" s="286"/>
    </row>
    <row r="3" spans="1:10" x14ac:dyDescent="0.3">
      <c r="H3" s="404"/>
    </row>
    <row r="4" spans="1:10" ht="22.35" customHeight="1" x14ac:dyDescent="0.3">
      <c r="A4" s="617" t="str">
        <f>TAB00!B78&amp;" : "&amp;TAB00!C78</f>
        <v>TAB5.5 : Ecart entre le budget et la réalité relatif à l'impôt des sociétés</v>
      </c>
      <c r="B4" s="617"/>
      <c r="C4" s="617"/>
      <c r="D4" s="617"/>
      <c r="E4" s="617"/>
      <c r="F4" s="617"/>
      <c r="G4" s="617"/>
      <c r="H4" s="617"/>
      <c r="I4" s="109"/>
    </row>
    <row r="5" spans="1:10" x14ac:dyDescent="0.3">
      <c r="H5" s="405"/>
      <c r="I5" s="288"/>
    </row>
    <row r="6" spans="1:10" s="288" customFormat="1" ht="24" customHeight="1" x14ac:dyDescent="0.3">
      <c r="A6" s="695" t="s">
        <v>12</v>
      </c>
      <c r="B6" s="695"/>
      <c r="C6" s="403" t="str">
        <f>"REALITE "&amp;TAB00!E14-4</f>
        <v>REALITE 2020</v>
      </c>
      <c r="D6" s="403" t="str">
        <f>"REALITE "&amp;TAB00!E14-3</f>
        <v>REALITE 2021</v>
      </c>
      <c r="E6" s="403" t="str">
        <f>"REALITE "&amp;TAB00!E14-2</f>
        <v>REALITE 2022</v>
      </c>
      <c r="F6" s="403" t="str">
        <f>"REALITE "&amp;TAB00!E14-1</f>
        <v>REALITE 2023</v>
      </c>
      <c r="G6" s="403" t="str">
        <f>"BUDGET "&amp;TAB00!E14</f>
        <v>BUDGET 2024</v>
      </c>
      <c r="H6" s="403" t="str">
        <f>"REALITE "&amp;TAB00!E14</f>
        <v>REALITE 2024</v>
      </c>
      <c r="I6" s="403" t="str">
        <f>"ECART "&amp;G6&amp;" - "&amp;H6</f>
        <v>ECART BUDGET 2024 - REALITE 2024</v>
      </c>
    </row>
    <row r="7" spans="1:10" x14ac:dyDescent="0.3">
      <c r="A7" s="181" t="s">
        <v>2</v>
      </c>
      <c r="B7" s="181" t="s">
        <v>285</v>
      </c>
      <c r="C7" s="289"/>
      <c r="D7" s="289"/>
      <c r="E7" s="289"/>
      <c r="F7" s="289"/>
      <c r="G7" s="290"/>
      <c r="H7" s="289"/>
      <c r="I7" s="286">
        <f t="shared" ref="I7:I12" si="0">G7-H7</f>
        <v>0</v>
      </c>
    </row>
    <row r="8" spans="1:10" x14ac:dyDescent="0.3">
      <c r="A8" s="181" t="s">
        <v>286</v>
      </c>
      <c r="B8" s="181" t="s">
        <v>287</v>
      </c>
      <c r="C8" s="289"/>
      <c r="D8" s="289"/>
      <c r="E8" s="289"/>
      <c r="F8" s="289"/>
      <c r="G8" s="188"/>
      <c r="H8" s="289"/>
      <c r="I8" s="286">
        <f t="shared" si="0"/>
        <v>0</v>
      </c>
    </row>
    <row r="9" spans="1:10" s="125" customFormat="1" x14ac:dyDescent="0.3">
      <c r="A9" s="125" t="s">
        <v>766</v>
      </c>
      <c r="C9" s="28"/>
      <c r="D9" s="248"/>
      <c r="E9" s="248"/>
      <c r="F9" s="248"/>
      <c r="G9" s="289"/>
      <c r="H9" s="248"/>
      <c r="I9" s="286">
        <f t="shared" si="0"/>
        <v>0</v>
      </c>
    </row>
    <row r="10" spans="1:10" x14ac:dyDescent="0.3">
      <c r="A10" s="181" t="s">
        <v>288</v>
      </c>
      <c r="C10" s="406">
        <v>0.25</v>
      </c>
      <c r="D10" s="406">
        <v>0.25</v>
      </c>
      <c r="E10" s="406">
        <v>0.25</v>
      </c>
      <c r="F10" s="406">
        <v>0.25</v>
      </c>
      <c r="G10" s="406">
        <v>0.25</v>
      </c>
      <c r="H10" s="295">
        <v>0.25</v>
      </c>
      <c r="I10" s="291">
        <f t="shared" si="0"/>
        <v>0</v>
      </c>
    </row>
    <row r="11" spans="1:10" ht="27" x14ac:dyDescent="0.3">
      <c r="A11" s="292" t="s">
        <v>289</v>
      </c>
      <c r="B11" s="181" t="s">
        <v>290</v>
      </c>
      <c r="C11" s="286">
        <f t="shared" ref="C11:H11" si="1">SUM(C7:C9)/(1-C10)</f>
        <v>0</v>
      </c>
      <c r="D11" s="286">
        <f t="shared" si="1"/>
        <v>0</v>
      </c>
      <c r="E11" s="286">
        <f t="shared" si="1"/>
        <v>0</v>
      </c>
      <c r="F11" s="286">
        <f t="shared" si="1"/>
        <v>0</v>
      </c>
      <c r="G11" s="286">
        <f>(G7-G8)/(1-G10)</f>
        <v>0</v>
      </c>
      <c r="H11" s="286">
        <f t="shared" si="1"/>
        <v>0</v>
      </c>
      <c r="I11" s="286">
        <f t="shared" si="0"/>
        <v>0</v>
      </c>
    </row>
    <row r="12" spans="1:10" x14ac:dyDescent="0.3">
      <c r="A12" s="181" t="s">
        <v>291</v>
      </c>
      <c r="B12" s="181" t="s">
        <v>292</v>
      </c>
      <c r="C12" s="286">
        <f t="shared" ref="C12:H12" si="2">C11-SUM(C7:C8)</f>
        <v>0</v>
      </c>
      <c r="D12" s="286">
        <f t="shared" si="2"/>
        <v>0</v>
      </c>
      <c r="E12" s="286">
        <f t="shared" si="2"/>
        <v>0</v>
      </c>
      <c r="F12" s="286">
        <f t="shared" si="2"/>
        <v>0</v>
      </c>
      <c r="G12" s="286">
        <f t="shared" si="2"/>
        <v>0</v>
      </c>
      <c r="H12" s="286">
        <f t="shared" si="2"/>
        <v>0</v>
      </c>
      <c r="I12" s="286">
        <f t="shared" si="0"/>
        <v>0</v>
      </c>
    </row>
    <row r="13" spans="1:10" x14ac:dyDescent="0.3">
      <c r="D13" s="63"/>
      <c r="E13" s="181"/>
    </row>
    <row r="14" spans="1:10" x14ac:dyDescent="0.3">
      <c r="A14" s="293" t="s">
        <v>293</v>
      </c>
      <c r="B14" s="293" t="s">
        <v>294</v>
      </c>
      <c r="C14" s="294">
        <f t="shared" ref="C14:H14" si="3">SUM(C15:C23)</f>
        <v>0</v>
      </c>
      <c r="D14" s="294">
        <f t="shared" si="3"/>
        <v>0</v>
      </c>
      <c r="E14" s="294">
        <f t="shared" si="3"/>
        <v>0</v>
      </c>
      <c r="F14" s="294">
        <f t="shared" si="3"/>
        <v>0</v>
      </c>
      <c r="G14" s="294">
        <f t="shared" si="3"/>
        <v>0</v>
      </c>
      <c r="H14" s="294">
        <f t="shared" si="3"/>
        <v>0</v>
      </c>
      <c r="I14" s="286">
        <f t="shared" ref="I14:I24" si="4">G14-H14</f>
        <v>0</v>
      </c>
    </row>
    <row r="15" spans="1:10" x14ac:dyDescent="0.3">
      <c r="A15" s="181" t="s">
        <v>767</v>
      </c>
      <c r="B15" s="181" t="s">
        <v>295</v>
      </c>
      <c r="C15" s="28"/>
      <c r="D15" s="28"/>
      <c r="E15" s="28"/>
      <c r="F15" s="28"/>
      <c r="G15" s="28"/>
      <c r="H15" s="28"/>
      <c r="I15" s="286">
        <f t="shared" si="4"/>
        <v>0</v>
      </c>
    </row>
    <row r="16" spans="1:10" x14ac:dyDescent="0.3">
      <c r="A16" s="181" t="s">
        <v>768</v>
      </c>
      <c r="C16" s="28"/>
      <c r="D16" s="28"/>
      <c r="E16" s="28"/>
      <c r="F16" s="28"/>
      <c r="G16" s="28"/>
      <c r="H16" s="28"/>
      <c r="I16" s="286"/>
    </row>
    <row r="17" spans="1:9" x14ac:dyDescent="0.3">
      <c r="A17" s="181" t="s">
        <v>296</v>
      </c>
      <c r="B17" s="181" t="s">
        <v>297</v>
      </c>
      <c r="C17" s="28"/>
      <c r="D17" s="28"/>
      <c r="E17" s="28"/>
      <c r="F17" s="28"/>
      <c r="G17" s="28"/>
      <c r="H17" s="28"/>
      <c r="I17" s="286">
        <f t="shared" si="4"/>
        <v>0</v>
      </c>
    </row>
    <row r="18" spans="1:9" x14ac:dyDescent="0.3">
      <c r="A18" s="181" t="s">
        <v>298</v>
      </c>
      <c r="B18" s="181" t="s">
        <v>299</v>
      </c>
      <c r="C18" s="28"/>
      <c r="D18" s="28"/>
      <c r="E18" s="28"/>
      <c r="F18" s="28"/>
      <c r="G18" s="28"/>
      <c r="H18" s="28"/>
      <c r="I18" s="286">
        <f t="shared" si="4"/>
        <v>0</v>
      </c>
    </row>
    <row r="19" spans="1:9" x14ac:dyDescent="0.3">
      <c r="A19" s="181" t="s">
        <v>300</v>
      </c>
      <c r="B19" s="181" t="s">
        <v>301</v>
      </c>
      <c r="C19" s="28"/>
      <c r="D19" s="28"/>
      <c r="E19" s="28"/>
      <c r="F19" s="28"/>
      <c r="G19" s="28"/>
      <c r="H19" s="28"/>
      <c r="I19" s="286">
        <f t="shared" si="4"/>
        <v>0</v>
      </c>
    </row>
    <row r="20" spans="1:9" x14ac:dyDescent="0.3">
      <c r="A20" s="181" t="s">
        <v>302</v>
      </c>
      <c r="B20" s="181" t="s">
        <v>303</v>
      </c>
      <c r="C20" s="28"/>
      <c r="D20" s="28"/>
      <c r="E20" s="28"/>
      <c r="F20" s="28"/>
      <c r="G20" s="28"/>
      <c r="H20" s="28"/>
      <c r="I20" s="286">
        <f t="shared" si="4"/>
        <v>0</v>
      </c>
    </row>
    <row r="21" spans="1:9" x14ac:dyDescent="0.3">
      <c r="A21" s="181" t="s">
        <v>304</v>
      </c>
      <c r="B21" s="181" t="s">
        <v>305</v>
      </c>
      <c r="C21" s="28"/>
      <c r="D21" s="28"/>
      <c r="E21" s="28"/>
      <c r="F21" s="28"/>
      <c r="G21" s="28"/>
      <c r="H21" s="28"/>
      <c r="I21" s="286">
        <f t="shared" si="4"/>
        <v>0</v>
      </c>
    </row>
    <row r="22" spans="1:9" x14ac:dyDescent="0.3">
      <c r="A22" s="181" t="s">
        <v>306</v>
      </c>
      <c r="B22" s="181" t="s">
        <v>307</v>
      </c>
      <c r="C22" s="28"/>
      <c r="D22" s="28"/>
      <c r="E22" s="28"/>
      <c r="F22" s="28"/>
      <c r="G22" s="28"/>
      <c r="H22" s="28"/>
      <c r="I22" s="286">
        <f t="shared" si="4"/>
        <v>0</v>
      </c>
    </row>
    <row r="23" spans="1:9" x14ac:dyDescent="0.3">
      <c r="A23" s="181" t="s">
        <v>308</v>
      </c>
      <c r="B23" s="181" t="s">
        <v>309</v>
      </c>
      <c r="C23" s="28"/>
      <c r="D23" s="28"/>
      <c r="E23" s="28"/>
      <c r="F23" s="28"/>
      <c r="G23" s="28"/>
      <c r="H23" s="28"/>
      <c r="I23" s="286">
        <f t="shared" si="4"/>
        <v>0</v>
      </c>
    </row>
    <row r="24" spans="1:9" x14ac:dyDescent="0.3">
      <c r="A24" s="181" t="s">
        <v>288</v>
      </c>
      <c r="B24" s="407"/>
      <c r="C24" s="406">
        <v>0.25</v>
      </c>
      <c r="D24" s="406">
        <v>0.25</v>
      </c>
      <c r="E24" s="406">
        <v>0.25</v>
      </c>
      <c r="F24" s="406">
        <v>0.25</v>
      </c>
      <c r="G24" s="406">
        <v>0.25</v>
      </c>
      <c r="H24" s="295">
        <v>0.25</v>
      </c>
      <c r="I24" s="291">
        <f t="shared" si="4"/>
        <v>0</v>
      </c>
    </row>
    <row r="25" spans="1:9" ht="27" x14ac:dyDescent="0.3">
      <c r="A25" s="181" t="s">
        <v>310</v>
      </c>
      <c r="B25" s="181" t="s">
        <v>311</v>
      </c>
      <c r="C25" s="286">
        <f t="shared" ref="C25:H25" si="5">C14*C24</f>
        <v>0</v>
      </c>
      <c r="D25" s="286">
        <f t="shared" si="5"/>
        <v>0</v>
      </c>
      <c r="E25" s="286">
        <f t="shared" si="5"/>
        <v>0</v>
      </c>
      <c r="F25" s="286">
        <f t="shared" si="5"/>
        <v>0</v>
      </c>
      <c r="G25" s="286">
        <f t="shared" si="5"/>
        <v>0</v>
      </c>
      <c r="H25" s="286">
        <f t="shared" si="5"/>
        <v>0</v>
      </c>
      <c r="I25" s="286">
        <f>G25-H25</f>
        <v>0</v>
      </c>
    </row>
    <row r="26" spans="1:9" ht="27" x14ac:dyDescent="0.3">
      <c r="A26" s="292" t="s">
        <v>312</v>
      </c>
      <c r="B26" s="181" t="s">
        <v>313</v>
      </c>
      <c r="C26" s="286">
        <f t="shared" ref="C26:H26" si="6">C25/(1-C24)</f>
        <v>0</v>
      </c>
      <c r="D26" s="286">
        <f t="shared" si="6"/>
        <v>0</v>
      </c>
      <c r="E26" s="286">
        <f t="shared" si="6"/>
        <v>0</v>
      </c>
      <c r="F26" s="286">
        <f t="shared" si="6"/>
        <v>0</v>
      </c>
      <c r="G26" s="286">
        <f t="shared" si="6"/>
        <v>0</v>
      </c>
      <c r="H26" s="286">
        <f t="shared" si="6"/>
        <v>0</v>
      </c>
      <c r="I26" s="286">
        <f>G26-H26</f>
        <v>0</v>
      </c>
    </row>
    <row r="27" spans="1:9" x14ac:dyDescent="0.3">
      <c r="D27" s="63"/>
      <c r="E27" s="181"/>
    </row>
    <row r="28" spans="1:9" x14ac:dyDescent="0.3">
      <c r="A28" s="293" t="s">
        <v>314</v>
      </c>
      <c r="B28" s="296" t="s">
        <v>712</v>
      </c>
      <c r="C28" s="294">
        <f>-C32*C33</f>
        <v>0</v>
      </c>
      <c r="D28" s="294">
        <f>-D32*D33</f>
        <v>0</v>
      </c>
      <c r="E28" s="294">
        <f>-E40*E41</f>
        <v>0</v>
      </c>
      <c r="F28" s="294">
        <f>-F40*F41</f>
        <v>0</v>
      </c>
      <c r="G28" s="294">
        <f>-G32*G33</f>
        <v>0</v>
      </c>
      <c r="H28" s="294">
        <f>-H32*H33</f>
        <v>0</v>
      </c>
      <c r="I28" s="286">
        <f t="shared" ref="I28:I34" si="7">G28-H28</f>
        <v>0</v>
      </c>
    </row>
    <row r="29" spans="1:9" x14ac:dyDescent="0.3">
      <c r="A29" s="181" t="s">
        <v>315</v>
      </c>
      <c r="B29" s="181" t="s">
        <v>316</v>
      </c>
      <c r="C29" s="28"/>
      <c r="D29" s="28"/>
      <c r="E29" s="28"/>
      <c r="F29" s="28"/>
      <c r="G29" s="28"/>
      <c r="H29" s="28"/>
      <c r="I29" s="286">
        <f t="shared" si="7"/>
        <v>0</v>
      </c>
    </row>
    <row r="30" spans="1:9" x14ac:dyDescent="0.3">
      <c r="A30" s="181" t="s">
        <v>317</v>
      </c>
      <c r="B30" s="181" t="s">
        <v>318</v>
      </c>
      <c r="C30" s="28"/>
      <c r="D30" s="28"/>
      <c r="E30" s="28"/>
      <c r="F30" s="28"/>
      <c r="G30" s="28"/>
      <c r="H30" s="28"/>
      <c r="I30" s="286">
        <f t="shared" si="7"/>
        <v>0</v>
      </c>
    </row>
    <row r="31" spans="1:9" x14ac:dyDescent="0.3">
      <c r="A31" s="181" t="s">
        <v>319</v>
      </c>
      <c r="B31" s="181" t="s">
        <v>320</v>
      </c>
      <c r="C31" s="28"/>
      <c r="D31" s="28"/>
      <c r="E31" s="28"/>
      <c r="F31" s="28"/>
      <c r="G31" s="28"/>
      <c r="H31" s="28"/>
      <c r="I31" s="286">
        <f t="shared" si="7"/>
        <v>0</v>
      </c>
    </row>
    <row r="32" spans="1:9" ht="27" x14ac:dyDescent="0.3">
      <c r="A32" s="181" t="s">
        <v>321</v>
      </c>
      <c r="B32" s="181" t="s">
        <v>322</v>
      </c>
      <c r="C32" s="286">
        <f t="shared" ref="C32:H32" si="8">C29-C30-C31</f>
        <v>0</v>
      </c>
      <c r="D32" s="286">
        <f t="shared" si="8"/>
        <v>0</v>
      </c>
      <c r="E32" s="286">
        <f t="shared" si="8"/>
        <v>0</v>
      </c>
      <c r="F32" s="286">
        <f t="shared" si="8"/>
        <v>0</v>
      </c>
      <c r="G32" s="286">
        <f t="shared" si="8"/>
        <v>0</v>
      </c>
      <c r="H32" s="286">
        <f t="shared" si="8"/>
        <v>0</v>
      </c>
      <c r="I32" s="286">
        <f t="shared" si="7"/>
        <v>0</v>
      </c>
    </row>
    <row r="33" spans="1:9" x14ac:dyDescent="0.3">
      <c r="A33" s="297" t="s">
        <v>323</v>
      </c>
      <c r="B33" s="181" t="s">
        <v>324</v>
      </c>
      <c r="C33" s="298">
        <v>7.4599999999999996E-3</v>
      </c>
      <c r="D33" s="298">
        <v>7.4599999999999996E-3</v>
      </c>
      <c r="E33" s="298">
        <v>7.4599999999999996E-3</v>
      </c>
      <c r="F33" s="298">
        <v>7.4599999999999996E-3</v>
      </c>
      <c r="G33" s="298">
        <v>7.4599999999999996E-3</v>
      </c>
      <c r="H33" s="298">
        <v>7.4599999999999996E-3</v>
      </c>
      <c r="I33" s="286">
        <f t="shared" si="7"/>
        <v>0</v>
      </c>
    </row>
    <row r="34" spans="1:9" x14ac:dyDescent="0.3">
      <c r="A34" s="297" t="s">
        <v>288</v>
      </c>
      <c r="C34" s="406">
        <v>0.25</v>
      </c>
      <c r="D34" s="406">
        <v>0.25</v>
      </c>
      <c r="E34" s="406">
        <v>0.25</v>
      </c>
      <c r="F34" s="406">
        <v>0.25</v>
      </c>
      <c r="G34" s="406">
        <v>0.25</v>
      </c>
      <c r="H34" s="295">
        <v>0.25</v>
      </c>
      <c r="I34" s="291">
        <f t="shared" si="7"/>
        <v>0</v>
      </c>
    </row>
    <row r="35" spans="1:9" x14ac:dyDescent="0.3">
      <c r="A35" s="297"/>
      <c r="C35" s="299"/>
      <c r="D35" s="299"/>
      <c r="E35" s="295"/>
      <c r="F35" s="295"/>
      <c r="G35" s="406"/>
      <c r="H35" s="295"/>
      <c r="I35" s="291"/>
    </row>
    <row r="36" spans="1:9" x14ac:dyDescent="0.3">
      <c r="A36" s="408" t="s">
        <v>769</v>
      </c>
      <c r="C36" s="299"/>
      <c r="D36" s="299"/>
      <c r="E36" s="295"/>
      <c r="F36" s="295"/>
      <c r="G36" s="406"/>
      <c r="H36" s="295"/>
      <c r="I36" s="291"/>
    </row>
    <row r="37" spans="1:9" x14ac:dyDescent="0.3">
      <c r="A37" s="401" t="s">
        <v>770</v>
      </c>
      <c r="C37" s="28"/>
      <c r="D37" s="28"/>
      <c r="E37" s="28"/>
      <c r="F37" s="28"/>
      <c r="G37" s="409"/>
      <c r="H37" s="28"/>
      <c r="I37" s="291"/>
    </row>
    <row r="38" spans="1:9" x14ac:dyDescent="0.3">
      <c r="A38" s="401" t="s">
        <v>771</v>
      </c>
      <c r="C38" s="28"/>
      <c r="D38" s="28"/>
      <c r="E38" s="28"/>
      <c r="F38" s="28"/>
      <c r="G38" s="409"/>
      <c r="H38" s="28"/>
      <c r="I38" s="291"/>
    </row>
    <row r="39" spans="1:9" x14ac:dyDescent="0.3">
      <c r="A39" s="401" t="s">
        <v>772</v>
      </c>
      <c r="C39" s="28"/>
      <c r="D39" s="28"/>
      <c r="E39" s="28"/>
      <c r="F39" s="28"/>
      <c r="G39" s="409"/>
      <c r="H39" s="28"/>
      <c r="I39" s="291"/>
    </row>
    <row r="40" spans="1:9" x14ac:dyDescent="0.3">
      <c r="A40" s="401" t="s">
        <v>773</v>
      </c>
      <c r="C40" s="28"/>
      <c r="D40" s="28"/>
      <c r="E40" s="28"/>
      <c r="F40" s="28"/>
      <c r="G40" s="409"/>
      <c r="H40" s="28"/>
      <c r="I40" s="291"/>
    </row>
    <row r="41" spans="1:9" x14ac:dyDescent="0.3">
      <c r="A41" s="401" t="s">
        <v>774</v>
      </c>
      <c r="C41" s="28"/>
      <c r="D41" s="28"/>
      <c r="E41" s="410"/>
      <c r="F41" s="410"/>
      <c r="G41" s="411"/>
      <c r="H41" s="410"/>
      <c r="I41" s="291"/>
    </row>
    <row r="42" spans="1:9" x14ac:dyDescent="0.3">
      <c r="A42" s="297"/>
      <c r="C42" s="299"/>
      <c r="D42" s="299"/>
      <c r="E42" s="295"/>
      <c r="F42" s="295"/>
      <c r="G42" s="406"/>
      <c r="H42" s="295"/>
      <c r="I42" s="291"/>
    </row>
    <row r="43" spans="1:9" ht="27" x14ac:dyDescent="0.3">
      <c r="A43" s="297" t="s">
        <v>325</v>
      </c>
      <c r="B43" s="181" t="s">
        <v>326</v>
      </c>
      <c r="C43" s="286">
        <f t="shared" ref="C43:H43" si="9">C28*C34</f>
        <v>0</v>
      </c>
      <c r="D43" s="286">
        <f t="shared" si="9"/>
        <v>0</v>
      </c>
      <c r="E43" s="286">
        <f t="shared" si="9"/>
        <v>0</v>
      </c>
      <c r="F43" s="286">
        <f t="shared" si="9"/>
        <v>0</v>
      </c>
      <c r="G43" s="286">
        <f t="shared" si="9"/>
        <v>0</v>
      </c>
      <c r="H43" s="286">
        <f t="shared" si="9"/>
        <v>0</v>
      </c>
      <c r="I43" s="286">
        <f>G43-H43</f>
        <v>0</v>
      </c>
    </row>
    <row r="44" spans="1:9" ht="27" x14ac:dyDescent="0.3">
      <c r="A44" s="292" t="s">
        <v>327</v>
      </c>
      <c r="B44" s="181" t="s">
        <v>328</v>
      </c>
      <c r="C44" s="286">
        <f t="shared" ref="C44:H44" si="10">C43/(1-C34)</f>
        <v>0</v>
      </c>
      <c r="D44" s="286">
        <f t="shared" si="10"/>
        <v>0</v>
      </c>
      <c r="E44" s="286">
        <f t="shared" si="10"/>
        <v>0</v>
      </c>
      <c r="F44" s="286">
        <f t="shared" si="10"/>
        <v>0</v>
      </c>
      <c r="G44" s="286">
        <f t="shared" si="10"/>
        <v>0</v>
      </c>
      <c r="H44" s="286">
        <f t="shared" si="10"/>
        <v>0</v>
      </c>
      <c r="I44" s="286">
        <f>G44-H44</f>
        <v>0</v>
      </c>
    </row>
    <row r="45" spans="1:9" x14ac:dyDescent="0.3">
      <c r="C45" s="286"/>
      <c r="D45" s="286"/>
      <c r="E45" s="287"/>
      <c r="F45" s="286"/>
      <c r="G45" s="286"/>
      <c r="H45" s="286"/>
      <c r="I45" s="286">
        <f>G45-H45</f>
        <v>0</v>
      </c>
    </row>
    <row r="46" spans="1:9" x14ac:dyDescent="0.3">
      <c r="A46" s="293" t="s">
        <v>775</v>
      </c>
      <c r="B46" s="296"/>
      <c r="C46" s="28"/>
      <c r="D46" s="28"/>
      <c r="E46" s="28"/>
      <c r="F46" s="28"/>
      <c r="G46" s="28"/>
      <c r="H46" s="28"/>
      <c r="I46" s="286"/>
    </row>
    <row r="47" spans="1:9" x14ac:dyDescent="0.3">
      <c r="A47" s="401" t="s">
        <v>288</v>
      </c>
      <c r="C47" s="406">
        <v>0.25</v>
      </c>
      <c r="D47" s="406">
        <v>0.25</v>
      </c>
      <c r="E47" s="406">
        <v>0.25</v>
      </c>
      <c r="F47" s="406">
        <v>0.25</v>
      </c>
      <c r="G47" s="406">
        <v>0.25</v>
      </c>
      <c r="H47" s="295">
        <v>0.25</v>
      </c>
      <c r="I47" s="286"/>
    </row>
    <row r="48" spans="1:9" x14ac:dyDescent="0.3">
      <c r="A48" s="401" t="s">
        <v>776</v>
      </c>
      <c r="C48" s="28"/>
      <c r="D48" s="28"/>
      <c r="E48" s="28">
        <f>E46*E47</f>
        <v>0</v>
      </c>
      <c r="F48" s="28">
        <f>F46*F47</f>
        <v>0</v>
      </c>
      <c r="G48" s="28">
        <f>G46*G47</f>
        <v>0</v>
      </c>
      <c r="H48" s="28">
        <f>H46*H47</f>
        <v>0</v>
      </c>
      <c r="I48" s="286"/>
    </row>
    <row r="49" spans="1:9" ht="27" x14ac:dyDescent="0.3">
      <c r="A49" s="292" t="s">
        <v>777</v>
      </c>
      <c r="C49" s="286">
        <f t="shared" ref="C49:D49" si="11">C48/(1-C47)</f>
        <v>0</v>
      </c>
      <c r="D49" s="286">
        <f t="shared" si="11"/>
        <v>0</v>
      </c>
      <c r="E49" s="286">
        <f>E48/(1-E47)</f>
        <v>0</v>
      </c>
      <c r="F49" s="286">
        <f t="shared" ref="F49" si="12">F48/(1-F47)</f>
        <v>0</v>
      </c>
      <c r="G49" s="286">
        <f t="shared" ref="G49" si="13">G48/(1-G47)</f>
        <v>0</v>
      </c>
      <c r="H49" s="286">
        <f>H48/(1-H47)</f>
        <v>0</v>
      </c>
      <c r="I49" s="286"/>
    </row>
    <row r="50" spans="1:9" x14ac:dyDescent="0.3">
      <c r="A50" s="292"/>
      <c r="C50" s="286"/>
      <c r="D50" s="286"/>
      <c r="E50" s="287"/>
      <c r="F50" s="286"/>
      <c r="G50" s="286"/>
      <c r="H50" s="286"/>
      <c r="I50" s="286"/>
    </row>
    <row r="51" spans="1:9" x14ac:dyDescent="0.3">
      <c r="A51" s="293" t="s">
        <v>778</v>
      </c>
      <c r="B51" s="296"/>
      <c r="C51" s="286"/>
      <c r="D51" s="286"/>
      <c r="E51" s="287"/>
      <c r="F51" s="286"/>
      <c r="G51" s="286"/>
      <c r="H51" s="286"/>
      <c r="I51" s="286"/>
    </row>
    <row r="52" spans="1:9" x14ac:dyDescent="0.3">
      <c r="A52" s="181" t="s">
        <v>779</v>
      </c>
      <c r="C52" s="28"/>
      <c r="D52" s="28"/>
      <c r="E52" s="28"/>
      <c r="F52" s="28"/>
      <c r="G52" s="28"/>
      <c r="H52" s="28"/>
      <c r="I52" s="286"/>
    </row>
    <row r="53" spans="1:9" x14ac:dyDescent="0.3">
      <c r="A53" s="181" t="s">
        <v>780</v>
      </c>
      <c r="C53" s="28"/>
      <c r="D53" s="28"/>
      <c r="E53" s="28"/>
      <c r="F53" s="28"/>
      <c r="G53" s="28"/>
      <c r="H53" s="28"/>
      <c r="I53" s="286"/>
    </row>
    <row r="54" spans="1:9" x14ac:dyDescent="0.3">
      <c r="A54" s="181" t="s">
        <v>781</v>
      </c>
      <c r="C54" s="28"/>
      <c r="D54" s="28"/>
      <c r="E54" s="28"/>
      <c r="F54" s="28"/>
      <c r="G54" s="28"/>
      <c r="H54" s="28"/>
      <c r="I54" s="286"/>
    </row>
    <row r="55" spans="1:9" x14ac:dyDescent="0.3">
      <c r="A55" s="292" t="s">
        <v>782</v>
      </c>
      <c r="C55" s="286">
        <f>C52/(1-(C33))</f>
        <v>0</v>
      </c>
      <c r="D55" s="286">
        <f>D52/(1-(D34))</f>
        <v>0</v>
      </c>
      <c r="E55" s="286">
        <f>E52/(1-(E34))</f>
        <v>0</v>
      </c>
      <c r="F55" s="286">
        <v>0</v>
      </c>
      <c r="G55" s="286"/>
      <c r="H55" s="286"/>
      <c r="I55" s="286"/>
    </row>
    <row r="56" spans="1:9" x14ac:dyDescent="0.3">
      <c r="C56" s="286"/>
      <c r="D56" s="286"/>
      <c r="E56" s="287"/>
      <c r="F56" s="286"/>
      <c r="G56" s="286"/>
      <c r="H56" s="286"/>
      <c r="I56" s="286"/>
    </row>
    <row r="57" spans="1:9" x14ac:dyDescent="0.3">
      <c r="A57" s="181" t="s">
        <v>329</v>
      </c>
      <c r="B57" s="181" t="s">
        <v>676</v>
      </c>
      <c r="C57" s="286">
        <f>SUM(C11,C26,C44)</f>
        <v>0</v>
      </c>
      <c r="D57" s="286">
        <f>SUM(D11,D26,D44,D55)</f>
        <v>0</v>
      </c>
      <c r="E57" s="286">
        <f>SUM(E11,E26,E44,,E49,E55)</f>
        <v>0</v>
      </c>
      <c r="F57" s="286">
        <f>SUM(F11,F26,F44,F49)</f>
        <v>0</v>
      </c>
      <c r="G57" s="286">
        <f>SUM(G11,G26,G44)</f>
        <v>0</v>
      </c>
      <c r="H57" s="286">
        <f>SUM(H11,H26,H44)+H49</f>
        <v>0</v>
      </c>
      <c r="I57" s="286">
        <f>G57-H57</f>
        <v>0</v>
      </c>
    </row>
    <row r="58" spans="1:9" x14ac:dyDescent="0.3">
      <c r="A58" s="181" t="s">
        <v>330</v>
      </c>
      <c r="B58" s="181" t="s">
        <v>331</v>
      </c>
      <c r="C58" s="286">
        <f>SUM(C57,C14,C28)+C53+C54</f>
        <v>0</v>
      </c>
      <c r="D58" s="286">
        <f>SUM(D57,D14,D28)</f>
        <v>0</v>
      </c>
      <c r="E58" s="286">
        <f>SUM(E57,E14,E28,E46)</f>
        <v>0</v>
      </c>
      <c r="F58" s="286">
        <f>SUM(F57,F14,F28,F46)</f>
        <v>0</v>
      </c>
      <c r="G58" s="286">
        <f>SUM(G57,G14,G28)</f>
        <v>0</v>
      </c>
      <c r="H58" s="286">
        <f>SUM(H57,H14,H28)+H46</f>
        <v>0</v>
      </c>
      <c r="I58" s="286">
        <f>G58-H58</f>
        <v>0</v>
      </c>
    </row>
    <row r="59" spans="1:9" x14ac:dyDescent="0.3">
      <c r="A59" s="181" t="s">
        <v>288</v>
      </c>
      <c r="C59" s="406">
        <v>0.25</v>
      </c>
      <c r="D59" s="406">
        <v>0.25</v>
      </c>
      <c r="E59" s="406">
        <v>0.25</v>
      </c>
      <c r="F59" s="406">
        <v>0.25</v>
      </c>
      <c r="G59" s="406">
        <v>0.25</v>
      </c>
      <c r="H59" s="295">
        <v>0.25</v>
      </c>
      <c r="I59" s="291">
        <f>G59-H59</f>
        <v>0</v>
      </c>
    </row>
    <row r="61" spans="1:9" ht="27" x14ac:dyDescent="0.3">
      <c r="A61" s="181" t="s">
        <v>332</v>
      </c>
      <c r="B61" s="181" t="s">
        <v>783</v>
      </c>
      <c r="C61" s="286">
        <f>C58*C59</f>
        <v>0</v>
      </c>
      <c r="D61" s="286">
        <f>D58*D59+D52+D53</f>
        <v>0</v>
      </c>
      <c r="E61" s="286">
        <f>E58*E59+E52+E53</f>
        <v>0</v>
      </c>
      <c r="F61" s="286">
        <f>F58*F59+F52+F53</f>
        <v>0</v>
      </c>
      <c r="G61" s="286">
        <f>G58*G59</f>
        <v>0</v>
      </c>
      <c r="H61" s="286">
        <f>H58*H59+H53</f>
        <v>0</v>
      </c>
      <c r="I61" s="286">
        <f>G61-H61</f>
        <v>0</v>
      </c>
    </row>
    <row r="62" spans="1:9" ht="27" x14ac:dyDescent="0.3">
      <c r="A62" s="181" t="s">
        <v>333</v>
      </c>
      <c r="B62" s="181" t="s">
        <v>334</v>
      </c>
      <c r="C62" s="300">
        <f t="shared" ref="C62:H62" si="14">IFERROR(C61/C57,0)</f>
        <v>0</v>
      </c>
      <c r="D62" s="300">
        <f t="shared" si="14"/>
        <v>0</v>
      </c>
      <c r="E62" s="300">
        <f t="shared" si="14"/>
        <v>0</v>
      </c>
      <c r="F62" s="300">
        <f t="shared" si="14"/>
        <v>0</v>
      </c>
      <c r="G62" s="412">
        <f t="shared" si="14"/>
        <v>0</v>
      </c>
      <c r="H62" s="300">
        <f t="shared" si="14"/>
        <v>0</v>
      </c>
      <c r="I62" s="291">
        <f>G62-H62</f>
        <v>0</v>
      </c>
    </row>
    <row r="63" spans="1:9" x14ac:dyDescent="0.3">
      <c r="A63" s="181" t="s">
        <v>335</v>
      </c>
      <c r="B63" s="181" t="s">
        <v>713</v>
      </c>
      <c r="C63" s="300">
        <f t="shared" ref="C63:H63" si="15">IFERROR(C61/SUM(C7:C9),0)</f>
        <v>0</v>
      </c>
      <c r="D63" s="300">
        <f t="shared" si="15"/>
        <v>0</v>
      </c>
      <c r="E63" s="300">
        <f t="shared" si="15"/>
        <v>0</v>
      </c>
      <c r="F63" s="300">
        <f t="shared" si="15"/>
        <v>0</v>
      </c>
      <c r="G63" s="300">
        <f t="shared" si="15"/>
        <v>0</v>
      </c>
      <c r="H63" s="300">
        <f t="shared" si="15"/>
        <v>0</v>
      </c>
      <c r="I63" s="291">
        <f>G63-H63</f>
        <v>0</v>
      </c>
    </row>
    <row r="65" spans="1:9" ht="14.25" thickBot="1" x14ac:dyDescent="0.35"/>
    <row r="66" spans="1:9" ht="14.25" thickBot="1" x14ac:dyDescent="0.35">
      <c r="A66" s="25" t="s">
        <v>941</v>
      </c>
      <c r="H66" s="418">
        <f>+IF('TAB3'!F34&gt;0,'TAB5.5'!H61*('TAB3'!C28/('TAB3'!F34+'TAB3'!C28)),'TAB5.5'!H61)</f>
        <v>0</v>
      </c>
    </row>
    <row r="69" spans="1:9" x14ac:dyDescent="0.3">
      <c r="E69" s="413"/>
      <c r="F69" s="413"/>
    </row>
    <row r="70" spans="1:9" x14ac:dyDescent="0.3">
      <c r="E70" s="414"/>
      <c r="F70" s="286"/>
      <c r="H70" s="286"/>
    </row>
    <row r="71" spans="1:9" x14ac:dyDescent="0.3">
      <c r="E71" s="414"/>
      <c r="F71" s="286"/>
      <c r="H71" s="286"/>
    </row>
    <row r="72" spans="1:9" x14ac:dyDescent="0.3">
      <c r="E72" s="414"/>
      <c r="F72" s="286"/>
      <c r="H72" s="286"/>
      <c r="I72" s="286"/>
    </row>
    <row r="73" spans="1:9" x14ac:dyDescent="0.3">
      <c r="E73" s="414"/>
      <c r="F73" s="286"/>
      <c r="H73" s="286"/>
    </row>
    <row r="74" spans="1:9" x14ac:dyDescent="0.3">
      <c r="E74" s="415"/>
      <c r="F74" s="416"/>
      <c r="H74" s="416"/>
    </row>
    <row r="75" spans="1:9" x14ac:dyDescent="0.3">
      <c r="E75" s="415"/>
      <c r="F75" s="416"/>
      <c r="H75" s="286"/>
    </row>
    <row r="76" spans="1:9" x14ac:dyDescent="0.3">
      <c r="E76" s="414"/>
      <c r="F76" s="417"/>
      <c r="H76" s="417"/>
    </row>
  </sheetData>
  <mergeCells count="2">
    <mergeCell ref="A4:H4"/>
    <mergeCell ref="A6:B6"/>
  </mergeCells>
  <hyperlinks>
    <hyperlink ref="A1" location="TAB00!A1" display="Retour page de garde" xr:uid="{49B57893-6E6E-4591-AF57-B95B1BF857CD}"/>
  </hyperlinks>
  <pageMargins left="0.7" right="0.7" top="0.75" bottom="0.75" header="0.3" footer="0.3"/>
  <pageSetup paperSize="9" scale="57"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6"/>
  <sheetViews>
    <sheetView showGridLines="0" zoomScaleNormal="100" zoomScaleSheetLayoutView="100" workbookViewId="0">
      <selection activeCell="A3" sqref="A3:D3"/>
    </sheetView>
  </sheetViews>
  <sheetFormatPr baseColWidth="10" defaultColWidth="9.1640625" defaultRowHeight="13.5" x14ac:dyDescent="0.3"/>
  <cols>
    <col min="1" max="1" width="26.83203125" style="110" customWidth="1"/>
    <col min="2" max="2" width="88.1640625" style="125" bestFit="1" customWidth="1"/>
    <col min="3" max="3" width="123.6640625" style="125" customWidth="1"/>
    <col min="4" max="4" width="44.33203125" style="125" customWidth="1"/>
    <col min="5" max="16384" width="9.1640625" style="125"/>
  </cols>
  <sheetData>
    <row r="1" spans="1:4" s="63" customFormat="1" ht="15" x14ac:dyDescent="0.3">
      <c r="A1" s="95" t="s">
        <v>33</v>
      </c>
      <c r="B1" s="149"/>
    </row>
    <row r="2" spans="1:4" s="63" customFormat="1" x14ac:dyDescent="0.3">
      <c r="A2" s="354"/>
      <c r="B2" s="181"/>
    </row>
    <row r="3" spans="1:4" s="63" customFormat="1" ht="21" customHeight="1" x14ac:dyDescent="0.3">
      <c r="A3" s="617" t="s">
        <v>684</v>
      </c>
      <c r="B3" s="617"/>
      <c r="C3" s="617"/>
      <c r="D3" s="617"/>
    </row>
    <row r="4" spans="1:4" s="63" customFormat="1" ht="21.75" thickBot="1" x14ac:dyDescent="0.35">
      <c r="A4" s="355"/>
      <c r="B4" s="356"/>
      <c r="C4" s="357"/>
    </row>
    <row r="5" spans="1:4" s="63" customFormat="1" ht="33.75" customHeight="1" thickBot="1" x14ac:dyDescent="0.35">
      <c r="A5" s="618" t="s">
        <v>1078</v>
      </c>
      <c r="B5" s="619"/>
      <c r="C5" s="619"/>
      <c r="D5" s="620"/>
    </row>
    <row r="6" spans="1:4" s="63" customFormat="1" ht="21.75" thickBot="1" x14ac:dyDescent="0.35">
      <c r="A6" s="355"/>
      <c r="B6" s="356"/>
      <c r="C6" s="358"/>
    </row>
    <row r="7" spans="1:4" s="63" customFormat="1" ht="33" customHeight="1" thickBot="1" x14ac:dyDescent="0.35">
      <c r="A7" s="621" t="s">
        <v>719</v>
      </c>
      <c r="B7" s="622"/>
      <c r="C7" s="622"/>
      <c r="D7" s="623"/>
    </row>
    <row r="8" spans="1:4" x14ac:dyDescent="0.3">
      <c r="C8" s="99"/>
    </row>
    <row r="9" spans="1:4" x14ac:dyDescent="0.3">
      <c r="A9" s="100" t="s">
        <v>580</v>
      </c>
      <c r="B9" s="108"/>
      <c r="C9" s="101" t="s">
        <v>581</v>
      </c>
    </row>
    <row r="10" spans="1:4" x14ac:dyDescent="0.3">
      <c r="D10" s="385" t="s">
        <v>935</v>
      </c>
    </row>
    <row r="11" spans="1:4" ht="40.5" x14ac:dyDescent="0.3">
      <c r="A11" s="102" t="str">
        <f>TAB00!B53</f>
        <v xml:space="preserve">TAB1 </v>
      </c>
      <c r="B11" s="104" t="str">
        <f>TAB00!C53</f>
        <v>Compte de résultats de l'année N-4 à l'année N</v>
      </c>
      <c r="C11" s="103" t="s">
        <v>675</v>
      </c>
      <c r="D11" s="384" t="s">
        <v>936</v>
      </c>
    </row>
    <row r="12" spans="1:4" ht="27" x14ac:dyDescent="0.3">
      <c r="A12" s="102" t="str">
        <f>TAB00!B54</f>
        <v>TAB1.1</v>
      </c>
      <c r="B12" s="104" t="str">
        <f>TAB00!C54</f>
        <v>Synthèse du compte de résultats de l'année concernée par activité</v>
      </c>
      <c r="C12" s="103" t="s">
        <v>599</v>
      </c>
      <c r="D12" s="384" t="s">
        <v>937</v>
      </c>
    </row>
    <row r="13" spans="1:4" ht="81" x14ac:dyDescent="0.3">
      <c r="A13" s="102" t="str">
        <f>TAB00!B55</f>
        <v>TAB2</v>
      </c>
      <c r="B13" s="104" t="str">
        <f>TAB00!C55</f>
        <v>Réconciliation tarifaire</v>
      </c>
      <c r="C13" s="103" t="s">
        <v>1058</v>
      </c>
      <c r="D13" s="523" t="s">
        <v>1055</v>
      </c>
    </row>
    <row r="14" spans="1:4" ht="67.5" x14ac:dyDescent="0.3">
      <c r="A14" s="102" t="str">
        <f>TAB00!B56</f>
        <v>TAB3</v>
      </c>
      <c r="B14" s="104" t="str">
        <f>TAB00!C56</f>
        <v>Récapitulatif des soldes régulatoires et bonus/malus (budget/réel)</v>
      </c>
      <c r="C14" s="103" t="s">
        <v>1059</v>
      </c>
      <c r="D14" s="384" t="s">
        <v>1056</v>
      </c>
    </row>
    <row r="15" spans="1:4" ht="40.5" x14ac:dyDescent="0.3">
      <c r="A15" s="102" t="str">
        <f>TAB00!B57</f>
        <v>TAB3.1</v>
      </c>
      <c r="B15" s="104" t="str">
        <f>TAB00!C57</f>
        <v>Principales variations coûts non contrôlables Budget N - Réel N</v>
      </c>
      <c r="C15" s="103" t="s">
        <v>1057</v>
      </c>
      <c r="D15" s="384" t="s">
        <v>938</v>
      </c>
    </row>
    <row r="16" spans="1:4" ht="54" x14ac:dyDescent="0.3">
      <c r="A16" s="102" t="str">
        <f>TAB00!B58</f>
        <v>TAB3.2</v>
      </c>
      <c r="B16" s="104" t="str">
        <f>TAB00!C58</f>
        <v>Principales variations du chiffre d'affaires Budget N - Réel N</v>
      </c>
      <c r="C16" s="103" t="s">
        <v>1060</v>
      </c>
      <c r="D16" s="384" t="s">
        <v>938</v>
      </c>
    </row>
    <row r="17" spans="1:4" ht="81" x14ac:dyDescent="0.3">
      <c r="A17" s="102" t="str">
        <f>TAB00!B59</f>
        <v>TAB3.3</v>
      </c>
      <c r="B17" s="104" t="str">
        <f>TAB00!C59</f>
        <v>Proposition d'affectation du solde régulatoire de l'année N et des soldes régulatoires des années précédentes non-affectés</v>
      </c>
      <c r="C17" s="505" t="s">
        <v>1061</v>
      </c>
      <c r="D17" s="384" t="s">
        <v>936</v>
      </c>
    </row>
    <row r="18" spans="1:4" ht="40.5" x14ac:dyDescent="0.3">
      <c r="A18" s="102" t="str">
        <f>TAB00!B60</f>
        <v>TAB3.3.1</v>
      </c>
      <c r="B18" s="104" t="str">
        <f>TAB00!C60</f>
        <v>Réconciliation charges/produits issus du tarif pour les soldes régulatoires</v>
      </c>
      <c r="C18" s="505" t="s">
        <v>1062</v>
      </c>
      <c r="D18" s="384" t="s">
        <v>936</v>
      </c>
    </row>
    <row r="19" spans="1:4" ht="27" x14ac:dyDescent="0.3">
      <c r="A19" s="102" t="str">
        <f>TAB00!B61</f>
        <v>TAB4</v>
      </c>
      <c r="B19" s="104" t="str">
        <f>TAB00!C61</f>
        <v>Récapitulatif des variations réel N-1 / réel N</v>
      </c>
      <c r="C19" s="103" t="s">
        <v>1063</v>
      </c>
      <c r="D19" s="384" t="s">
        <v>936</v>
      </c>
    </row>
    <row r="20" spans="1:4" ht="40.5" x14ac:dyDescent="0.3">
      <c r="A20" s="102" t="str">
        <f>TAB00!B62</f>
        <v>TAB4.1</v>
      </c>
      <c r="B20" s="104" t="str">
        <f>TAB00!C62</f>
        <v xml:space="preserve">Variations des charges nettes contrôlables réel N-1 / réel N </v>
      </c>
      <c r="C20" s="103" t="s">
        <v>1064</v>
      </c>
      <c r="D20" s="523" t="s">
        <v>1065</v>
      </c>
    </row>
    <row r="21" spans="1:4" ht="40.5" x14ac:dyDescent="0.3">
      <c r="A21" s="102" t="str">
        <f>TAB00!B63</f>
        <v>TAB4.1.1</v>
      </c>
      <c r="B21" s="104" t="str">
        <f>TAB00!C63</f>
        <v>Evolution détaillée des charges nettes contrôlables réelles au cours de la période régulatoire</v>
      </c>
      <c r="C21" s="103" t="s">
        <v>1066</v>
      </c>
      <c r="D21" s="523" t="s">
        <v>1067</v>
      </c>
    </row>
    <row r="22" spans="1:4" ht="40.5" x14ac:dyDescent="0.3">
      <c r="A22" s="102" t="str">
        <f>+TAB00!B64</f>
        <v>TAB4.1.1.1</v>
      </c>
      <c r="B22" s="104" t="str">
        <f>TAB00!C64</f>
        <v>Détail des coûts "approvisionnements et marchandises"</v>
      </c>
      <c r="C22" s="103" t="s">
        <v>1071</v>
      </c>
      <c r="D22" s="523" t="s">
        <v>1054</v>
      </c>
    </row>
    <row r="23" spans="1:4" ht="40.5" x14ac:dyDescent="0.3">
      <c r="A23" s="102" t="str">
        <f>+TAB00!B65</f>
        <v>TAB4.1.1.2</v>
      </c>
      <c r="B23" s="104" t="str">
        <f>TAB00!C65</f>
        <v>Détail des "services et biens divers" hors coûts informatiques</v>
      </c>
      <c r="C23" s="103" t="s">
        <v>1072</v>
      </c>
      <c r="D23" s="523" t="s">
        <v>1054</v>
      </c>
    </row>
    <row r="24" spans="1:4" ht="28.5" customHeight="1" x14ac:dyDescent="0.3">
      <c r="A24" s="102" t="str">
        <f>+TAB00!B66</f>
        <v>TAB4.1.1.3</v>
      </c>
      <c r="B24" s="104" t="str">
        <f>TAB00!C66</f>
        <v>Détail des coûts informatiques</v>
      </c>
      <c r="C24" s="103" t="s">
        <v>1073</v>
      </c>
      <c r="D24" s="523" t="s">
        <v>1054</v>
      </c>
    </row>
    <row r="25" spans="1:4" ht="40.5" x14ac:dyDescent="0.3">
      <c r="A25" s="102" t="str">
        <f>+TAB00!B67</f>
        <v>TAB4.1.1.4</v>
      </c>
      <c r="B25" s="104" t="str">
        <f>TAB00!C67</f>
        <v>Détail des charges sociales et salariales</v>
      </c>
      <c r="C25" s="103" t="s">
        <v>1074</v>
      </c>
      <c r="D25" s="523" t="s">
        <v>1054</v>
      </c>
    </row>
    <row r="26" spans="1:4" ht="40.5" x14ac:dyDescent="0.3">
      <c r="A26" s="102" t="str">
        <f>+TAB00!B68</f>
        <v>TAB4.1.1.5</v>
      </c>
      <c r="B26" s="104" t="str">
        <f>TAB00!C68</f>
        <v>Détail des "autres charges d'exploitation"</v>
      </c>
      <c r="C26" s="103" t="s">
        <v>1075</v>
      </c>
      <c r="D26" s="523" t="s">
        <v>1054</v>
      </c>
    </row>
    <row r="27" spans="1:4" ht="40.5" x14ac:dyDescent="0.3">
      <c r="A27" s="102" t="str">
        <f>+TAB00!B69</f>
        <v>TAB4.1.1.6</v>
      </c>
      <c r="B27" s="104" t="str">
        <f>TAB00!C69</f>
        <v>Détail des "produits d'exploitation"</v>
      </c>
      <c r="C27" s="103" t="s">
        <v>1076</v>
      </c>
      <c r="D27" s="523" t="s">
        <v>1054</v>
      </c>
    </row>
    <row r="28" spans="1:4" ht="27" x14ac:dyDescent="0.3">
      <c r="A28" s="102" t="str">
        <f>+TAB00!B70</f>
        <v>TAB4.1.1.7</v>
      </c>
      <c r="B28" s="104" t="str">
        <f>TAB00!C70</f>
        <v>Détail de l'activation des coûts (signe négatif)</v>
      </c>
      <c r="C28" s="103" t="s">
        <v>1077</v>
      </c>
      <c r="D28" s="523" t="s">
        <v>1054</v>
      </c>
    </row>
    <row r="29" spans="1:4" ht="27" x14ac:dyDescent="0.3">
      <c r="A29" s="102" t="str">
        <f>+TAB00!B71</f>
        <v>TAB4.2</v>
      </c>
      <c r="B29" s="104" t="str">
        <f>TAB00!C71</f>
        <v xml:space="preserve">Variations des charges nettes non-contrôlables réel N-1 / réel N </v>
      </c>
      <c r="C29" s="103" t="s">
        <v>1079</v>
      </c>
      <c r="D29" s="384" t="s">
        <v>938</v>
      </c>
    </row>
    <row r="30" spans="1:4" ht="27" x14ac:dyDescent="0.3">
      <c r="A30" s="102" t="str">
        <f>TAB00!B72</f>
        <v>TAB4.3</v>
      </c>
      <c r="B30" s="104" t="str">
        <f>TAB00!C72</f>
        <v xml:space="preserve">Variations du chiffre d'affaires réel N-1 / réel N </v>
      </c>
      <c r="C30" s="103" t="s">
        <v>1080</v>
      </c>
      <c r="D30" s="384" t="s">
        <v>938</v>
      </c>
    </row>
    <row r="31" spans="1:4" ht="40.5" x14ac:dyDescent="0.3">
      <c r="A31" s="102" t="str">
        <f>TAB00!B73</f>
        <v>TAB5</v>
      </c>
      <c r="B31" s="104" t="str">
        <f>TAB00!C73</f>
        <v>Synthèse des écarts de l'année N relatifs aux charges et produits non-contrôlables - hors OSP</v>
      </c>
      <c r="C31" s="505" t="s">
        <v>1081</v>
      </c>
      <c r="D31" s="384" t="s">
        <v>937</v>
      </c>
    </row>
    <row r="32" spans="1:4" ht="108" x14ac:dyDescent="0.3">
      <c r="A32" s="102" t="str">
        <f>TAB00!B74</f>
        <v>TAB5.1</v>
      </c>
      <c r="B32" s="104" t="str">
        <f>TAB00!C74</f>
        <v xml:space="preserve">Ecart entre le budget et la réalité relatif aux charges et produits émanant de factures de transit émises ou reçues par le GRD </v>
      </c>
      <c r="C32" s="505" t="s">
        <v>1082</v>
      </c>
      <c r="D32" s="523" t="s">
        <v>936</v>
      </c>
    </row>
    <row r="33" spans="1:4" ht="67.5" x14ac:dyDescent="0.3">
      <c r="A33" s="102" t="str">
        <f>TAB00!B75</f>
        <v>TAB5.2</v>
      </c>
      <c r="B33" s="104" t="str">
        <f>TAB00!C75</f>
        <v xml:space="preserve">Ecart entre le budget et la réalité relatif aux charges émanant de factures d’achat d’électricité émises par un fournisseur commercial pour la couverture des pertes en réseau électrique </v>
      </c>
      <c r="C33" s="505" t="s">
        <v>1083</v>
      </c>
      <c r="D33" s="523" t="s">
        <v>936</v>
      </c>
    </row>
    <row r="34" spans="1:4" ht="40.5" x14ac:dyDescent="0.3">
      <c r="A34" s="102" t="str">
        <f>TAB00!B76</f>
        <v>TAB5.3</v>
      </c>
      <c r="B34" s="104" t="str">
        <f>TAB00!C76</f>
        <v xml:space="preserve">Ecart entre le budget et la réalité relatif aux charges émanant de factures émises par la société FeReSO dans le cadre du processus de réconciliation </v>
      </c>
      <c r="C34" s="505" t="s">
        <v>1084</v>
      </c>
      <c r="D34" s="523" t="s">
        <v>936</v>
      </c>
    </row>
    <row r="35" spans="1:4" ht="27" x14ac:dyDescent="0.3">
      <c r="A35" s="102" t="str">
        <f>TAB00!B77</f>
        <v>TAB5.4</v>
      </c>
      <c r="B35" s="104" t="str">
        <f>TAB00!C77</f>
        <v>Ecart entre le budget et la réalité relatif à la redevance de voirie</v>
      </c>
      <c r="C35" s="505" t="s">
        <v>1085</v>
      </c>
      <c r="D35" s="523" t="s">
        <v>936</v>
      </c>
    </row>
    <row r="36" spans="1:4" ht="54" x14ac:dyDescent="0.3">
      <c r="A36" s="102" t="str">
        <f>TAB00!B78</f>
        <v>TAB5.5</v>
      </c>
      <c r="B36" s="104" t="str">
        <f>TAB00!C78</f>
        <v>Ecart entre le budget et la réalité relatif à l'impôt des sociétés</v>
      </c>
      <c r="C36" s="505" t="s">
        <v>1086</v>
      </c>
      <c r="D36" s="523" t="s">
        <v>936</v>
      </c>
    </row>
    <row r="37" spans="1:4" ht="27" x14ac:dyDescent="0.3">
      <c r="A37" s="102" t="str">
        <f>TAB00!B79</f>
        <v>TAB5.6</v>
      </c>
      <c r="B37" s="104" t="str">
        <f>TAB00!C79</f>
        <v>Ecart entre le budget et la réalité relatif aux autres impôts (Redevances, taxes, surcharges)</v>
      </c>
      <c r="C37" s="505" t="s">
        <v>1087</v>
      </c>
      <c r="D37" s="523" t="s">
        <v>936</v>
      </c>
    </row>
    <row r="38" spans="1:4" ht="54" x14ac:dyDescent="0.3">
      <c r="A38" s="102" t="str">
        <f>TAB00!B80</f>
        <v>TAB5.7</v>
      </c>
      <c r="B38" s="104" t="str">
        <f>TAB00!C80</f>
        <v>Ecart entre le budget et la réalité relatif aux cotisations de responsabilisation de l’ONSSAPL</v>
      </c>
      <c r="C38" s="505" t="s">
        <v>1088</v>
      </c>
      <c r="D38" s="523" t="s">
        <v>1054</v>
      </c>
    </row>
    <row r="39" spans="1:4" ht="40.5" x14ac:dyDescent="0.3">
      <c r="A39" s="102" t="str">
        <f>TAB00!B81</f>
        <v>TAB5.8</v>
      </c>
      <c r="B39" s="104" t="str">
        <f>TAB00!C81</f>
        <v>Ecart entre le budget et la réalité relatif aux charges de pension non-capitalisées</v>
      </c>
      <c r="C39" s="504" t="s">
        <v>1089</v>
      </c>
      <c r="D39" s="523" t="s">
        <v>936</v>
      </c>
    </row>
    <row r="40" spans="1:4" ht="40.5" x14ac:dyDescent="0.3">
      <c r="A40" s="102" t="str">
        <f>TAB00!B82</f>
        <v>TAB6</v>
      </c>
      <c r="B40" s="104" t="str">
        <f>TAB00!C82</f>
        <v>Synthèse des écarts de l'année N relatifs aux charges et produits non-contrôlables - OSP</v>
      </c>
      <c r="C40" s="505" t="s">
        <v>1098</v>
      </c>
      <c r="D40" s="384" t="s">
        <v>937</v>
      </c>
    </row>
    <row r="41" spans="1:4" ht="67.5" x14ac:dyDescent="0.3">
      <c r="A41" s="102" t="str">
        <f>TAB00!B83</f>
        <v>TAB6.1</v>
      </c>
      <c r="B41" s="104" t="str">
        <f>TAB00!C83</f>
        <v>Ecart entre budget et réalité relatif aux charges émanant de factures d’achat d'électricité émises par un fournisseur commercial pour l'alimentation de la clientèle propre du GRD</v>
      </c>
      <c r="C41" s="505" t="s">
        <v>1099</v>
      </c>
      <c r="D41" s="384" t="s">
        <v>936</v>
      </c>
    </row>
    <row r="42" spans="1:4" ht="40.5" x14ac:dyDescent="0.3">
      <c r="A42" s="102" t="str">
        <f>TAB00!B84</f>
        <v>TAB6.2</v>
      </c>
      <c r="B42" s="104" t="str">
        <f>TAB00!C84</f>
        <v>Ecart entre budget et réalité relatif aux charges de distribution supportées par le GRD pour l'alimentation de la clientèle propre</v>
      </c>
      <c r="C42" s="505" t="s">
        <v>1100</v>
      </c>
      <c r="D42" s="384" t="s">
        <v>936</v>
      </c>
    </row>
    <row r="43" spans="1:4" ht="40.5" x14ac:dyDescent="0.3">
      <c r="A43" s="102" t="str">
        <f>TAB00!B85</f>
        <v>TAB6.3</v>
      </c>
      <c r="B43" s="104" t="str">
        <f>TAB00!C85</f>
        <v>Ecart entre budget et réalité relatif aux charges de transport supportées par le GRD pour l'alimentation de la clientèle propre</v>
      </c>
      <c r="C43" s="505" t="s">
        <v>1101</v>
      </c>
      <c r="D43" s="384" t="s">
        <v>936</v>
      </c>
    </row>
    <row r="44" spans="1:4" ht="40.5" x14ac:dyDescent="0.3">
      <c r="A44" s="102" t="str">
        <f>TAB00!B86</f>
        <v>TAB6.4</v>
      </c>
      <c r="B44" s="104" t="str">
        <f>TAB00!C86</f>
        <v xml:space="preserve">Ecart entre budget et réalité relatif aux produits issus de la facturation de la fourniture d’électricité à la clientèle propre du GRD ainsi qu'au montant de la compensation versée par la CREG </v>
      </c>
      <c r="C44" s="505" t="s">
        <v>1102</v>
      </c>
      <c r="D44" s="384" t="s">
        <v>936</v>
      </c>
    </row>
    <row r="45" spans="1:4" ht="54" x14ac:dyDescent="0.3">
      <c r="A45" s="102" t="str">
        <f>TAB00!B87</f>
        <v>TAB6.5</v>
      </c>
      <c r="B45" s="104" t="str">
        <f>TAB00!C87</f>
        <v>Ecart entre budget et réalité relatif aux charges d’achat des certificats verts</v>
      </c>
      <c r="C45" s="505" t="s">
        <v>1103</v>
      </c>
      <c r="D45" s="384" t="s">
        <v>936</v>
      </c>
    </row>
    <row r="46" spans="1:4" ht="67.5" x14ac:dyDescent="0.3">
      <c r="A46" s="102" t="str">
        <f>TAB00!B88</f>
        <v>TAB7</v>
      </c>
      <c r="B46" s="104" t="str">
        <f>TAB00!C88</f>
        <v>Ecart entre budget et réalité relatif à la marge équitable</v>
      </c>
      <c r="C46" s="504" t="s">
        <v>1104</v>
      </c>
      <c r="D46" s="384" t="s">
        <v>936</v>
      </c>
    </row>
    <row r="47" spans="1:4" ht="40.5" x14ac:dyDescent="0.3">
      <c r="A47" s="102" t="str">
        <f>TAB00!B89</f>
        <v>TAB7.1</v>
      </c>
      <c r="B47" s="104" t="str">
        <f>TAB00!C89</f>
        <v>Comparaison de l'actif régulé budgété et réel de l'année 2024</v>
      </c>
      <c r="C47" s="505" t="s">
        <v>1105</v>
      </c>
      <c r="D47" s="384" t="s">
        <v>936</v>
      </c>
    </row>
    <row r="48" spans="1:4" ht="81" x14ac:dyDescent="0.3">
      <c r="A48" s="102" t="str">
        <f>TAB00!B90</f>
        <v>TAB7.1.1</v>
      </c>
      <c r="B48" s="104" t="str">
        <f>TAB00!C90</f>
        <v xml:space="preserve">Variation de la Base d'Actifs Régulés </v>
      </c>
      <c r="C48" s="505" t="s">
        <v>1106</v>
      </c>
      <c r="D48" s="384" t="s">
        <v>938</v>
      </c>
    </row>
    <row r="49" spans="1:4" ht="40.5" x14ac:dyDescent="0.3">
      <c r="A49" s="102" t="str">
        <f>TAB00!B91</f>
        <v>TAB8</v>
      </c>
      <c r="B49" s="104" t="str">
        <f>TAB00!C91</f>
        <v>Le terme "qualité"</v>
      </c>
      <c r="C49" s="103" t="s">
        <v>1097</v>
      </c>
      <c r="D49" s="523" t="s">
        <v>939</v>
      </c>
    </row>
    <row r="50" spans="1:4" ht="40.5" x14ac:dyDescent="0.3">
      <c r="A50" s="102" t="str">
        <f>TAB00!B92</f>
        <v>TAB9</v>
      </c>
      <c r="B50" s="104" t="str">
        <f>TAB00!C92</f>
        <v>Ecart entre budget et réalité relatif aux produits issus des tarifs périodiques de distribution</v>
      </c>
      <c r="C50" s="506" t="s">
        <v>1096</v>
      </c>
      <c r="D50" s="384" t="s">
        <v>936</v>
      </c>
    </row>
    <row r="51" spans="1:4" ht="135" x14ac:dyDescent="0.3">
      <c r="A51" s="102" t="str">
        <f>TAB00!B93</f>
        <v>TAB9.1</v>
      </c>
      <c r="B51" s="104" t="str">
        <f>TAB00!C93</f>
        <v xml:space="preserve">Evolution des volumes et des puissances </v>
      </c>
      <c r="C51" s="505" t="s">
        <v>1095</v>
      </c>
      <c r="D51" s="384" t="s">
        <v>936</v>
      </c>
    </row>
    <row r="52" spans="1:4" ht="40.5" x14ac:dyDescent="0.3">
      <c r="A52" s="102" t="str">
        <f>TAB00!B94</f>
        <v>TAB10</v>
      </c>
      <c r="B52" s="104" t="str">
        <f>TAB00!C94</f>
        <v>Evolution bilancielle</v>
      </c>
      <c r="C52" s="504" t="s">
        <v>1094</v>
      </c>
      <c r="D52" s="384" t="s">
        <v>936</v>
      </c>
    </row>
    <row r="53" spans="1:4" x14ac:dyDescent="0.3">
      <c r="A53" s="102" t="str">
        <f>TAB00!B95</f>
        <v>TAB10.1</v>
      </c>
      <c r="B53" s="104" t="str">
        <f>TAB00!C95</f>
        <v>Détail des créances à un an au plus</v>
      </c>
      <c r="C53" s="591" t="s">
        <v>1090</v>
      </c>
      <c r="D53" s="384" t="s">
        <v>936</v>
      </c>
    </row>
    <row r="54" spans="1:4" x14ac:dyDescent="0.3">
      <c r="A54" s="102" t="str">
        <f>TAB00!B96</f>
        <v>TAB10.2</v>
      </c>
      <c r="B54" s="104" t="str">
        <f>TAB00!C96</f>
        <v xml:space="preserve">Détail des comptes de régularisation </v>
      </c>
      <c r="C54" s="591" t="s">
        <v>1091</v>
      </c>
      <c r="D54" s="384" t="s">
        <v>936</v>
      </c>
    </row>
    <row r="55" spans="1:4" x14ac:dyDescent="0.3">
      <c r="A55" s="102" t="str">
        <f>TAB00!B97</f>
        <v>TAB10.3</v>
      </c>
      <c r="B55" s="104" t="str">
        <f>TAB00!C97</f>
        <v>Variation des capitaux propres</v>
      </c>
      <c r="C55" s="592" t="s">
        <v>1092</v>
      </c>
      <c r="D55" s="384" t="s">
        <v>936</v>
      </c>
    </row>
    <row r="56" spans="1:4" x14ac:dyDescent="0.3">
      <c r="A56" s="102" t="str">
        <f>TAB00!B98</f>
        <v>TAB10.4</v>
      </c>
      <c r="B56" s="104" t="str">
        <f>TAB00!C98</f>
        <v>Variation des provisions</v>
      </c>
      <c r="C56" s="591" t="s">
        <v>1093</v>
      </c>
      <c r="D56" s="384" t="s">
        <v>936</v>
      </c>
    </row>
  </sheetData>
  <mergeCells count="3">
    <mergeCell ref="A3:D3"/>
    <mergeCell ref="A5:D5"/>
    <mergeCell ref="A7:D7"/>
  </mergeCells>
  <phoneticPr fontId="20" type="noConversion"/>
  <hyperlinks>
    <hyperlink ref="A1" location="TAB00!A1" display="Retour page de garde" xr:uid="{00000000-0004-0000-0200-000000000000}"/>
  </hyperlinks>
  <pageMargins left="0.7" right="0.7" top="0.75" bottom="0.75" header="0.3" footer="0.3"/>
  <pageSetup paperSize="9" scale="62"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 sqref="A3:H3"/>
    </sheetView>
  </sheetViews>
  <sheetFormatPr baseColWidth="10" defaultColWidth="9.1640625" defaultRowHeight="13.5" x14ac:dyDescent="0.3"/>
  <cols>
    <col min="1" max="1" width="40.33203125" style="125" customWidth="1"/>
    <col min="2" max="7" width="16.6640625" style="125" customWidth="1"/>
    <col min="8" max="8" width="22.5" style="125" customWidth="1"/>
    <col min="9" max="16384" width="9.1640625" style="125"/>
  </cols>
  <sheetData>
    <row r="1" spans="1:8" s="140" customFormat="1" ht="15" x14ac:dyDescent="0.3">
      <c r="A1" s="149" t="s">
        <v>33</v>
      </c>
    </row>
    <row r="2" spans="1:8" x14ac:dyDescent="0.3">
      <c r="A2" s="142"/>
      <c r="B2" s="142"/>
      <c r="C2" s="140"/>
      <c r="D2" s="140"/>
    </row>
    <row r="3" spans="1:8" s="258" customFormat="1" ht="45" customHeight="1" x14ac:dyDescent="0.3">
      <c r="A3" s="696" t="str">
        <f>TAB00!B79&amp;" : "&amp;TAB00!C79</f>
        <v>TAB5.6 : Ecart entre le budget et la réalité relatif aux autres impôts (Redevances, taxes, surcharges)</v>
      </c>
      <c r="B3" s="696"/>
      <c r="C3" s="696"/>
      <c r="D3" s="696"/>
      <c r="E3" s="696"/>
      <c r="F3" s="696"/>
      <c r="G3" s="696"/>
      <c r="H3" s="696"/>
    </row>
    <row r="4" spans="1:8" s="118" customFormat="1" ht="31.9" customHeight="1" x14ac:dyDescent="0.3">
      <c r="A4" s="259"/>
      <c r="B4" s="260"/>
      <c r="C4" s="259"/>
      <c r="D4" s="259"/>
      <c r="E4" s="203"/>
      <c r="F4" s="203"/>
      <c r="G4" s="203"/>
    </row>
    <row r="5" spans="1:8" s="118" customFormat="1" ht="24" customHeight="1" x14ac:dyDescent="0.3">
      <c r="A5" s="132" t="s">
        <v>12</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row>
    <row r="6" spans="1:8" x14ac:dyDescent="0.3">
      <c r="A6" s="194" t="s">
        <v>29</v>
      </c>
      <c r="B6" s="248"/>
      <c r="C6" s="248"/>
      <c r="D6" s="248"/>
      <c r="E6" s="248"/>
      <c r="F6" s="248"/>
      <c r="G6" s="248"/>
      <c r="H6" s="40">
        <f>F6-G6</f>
        <v>0</v>
      </c>
    </row>
    <row r="7" spans="1:8" x14ac:dyDescent="0.3">
      <c r="A7" s="194" t="s">
        <v>96</v>
      </c>
      <c r="B7" s="248"/>
      <c r="C7" s="248"/>
      <c r="D7" s="248"/>
      <c r="E7" s="248"/>
      <c r="F7" s="248"/>
      <c r="G7" s="248"/>
      <c r="H7" s="40">
        <f t="shared" ref="H7:H15" si="0">F7-G7</f>
        <v>0</v>
      </c>
    </row>
    <row r="8" spans="1:8" x14ac:dyDescent="0.3">
      <c r="A8" s="194" t="s">
        <v>97</v>
      </c>
      <c r="B8" s="248"/>
      <c r="C8" s="248"/>
      <c r="D8" s="248"/>
      <c r="E8" s="248"/>
      <c r="F8" s="248"/>
      <c r="G8" s="248"/>
      <c r="H8" s="40">
        <f t="shared" si="0"/>
        <v>0</v>
      </c>
    </row>
    <row r="9" spans="1:8" x14ac:dyDescent="0.3">
      <c r="A9" s="194" t="s">
        <v>98</v>
      </c>
      <c r="B9" s="248"/>
      <c r="C9" s="248"/>
      <c r="D9" s="248"/>
      <c r="E9" s="248"/>
      <c r="F9" s="248"/>
      <c r="G9" s="248"/>
      <c r="H9" s="40">
        <f t="shared" si="0"/>
        <v>0</v>
      </c>
    </row>
    <row r="10" spans="1:8" x14ac:dyDescent="0.3">
      <c r="A10" s="194" t="s">
        <v>99</v>
      </c>
      <c r="B10" s="248"/>
      <c r="C10" s="248"/>
      <c r="D10" s="248"/>
      <c r="E10" s="248"/>
      <c r="F10" s="248"/>
      <c r="G10" s="248"/>
      <c r="H10" s="40">
        <f t="shared" si="0"/>
        <v>0</v>
      </c>
    </row>
    <row r="11" spans="1:8" x14ac:dyDescent="0.3">
      <c r="A11" s="194" t="s">
        <v>279</v>
      </c>
      <c r="B11" s="248"/>
      <c r="C11" s="248"/>
      <c r="D11" s="248"/>
      <c r="E11" s="248"/>
      <c r="F11" s="248"/>
      <c r="G11" s="248"/>
      <c r="H11" s="40">
        <f t="shared" si="0"/>
        <v>0</v>
      </c>
    </row>
    <row r="12" spans="1:8" x14ac:dyDescent="0.3">
      <c r="A12" s="194" t="s">
        <v>280</v>
      </c>
      <c r="B12" s="248"/>
      <c r="C12" s="248"/>
      <c r="D12" s="248"/>
      <c r="E12" s="248"/>
      <c r="F12" s="248"/>
      <c r="G12" s="248"/>
      <c r="H12" s="40">
        <f t="shared" si="0"/>
        <v>0</v>
      </c>
    </row>
    <row r="13" spans="1:8" x14ac:dyDescent="0.3">
      <c r="A13" s="194" t="s">
        <v>281</v>
      </c>
      <c r="B13" s="248"/>
      <c r="C13" s="248"/>
      <c r="D13" s="248"/>
      <c r="E13" s="248"/>
      <c r="F13" s="248"/>
      <c r="G13" s="248"/>
      <c r="H13" s="40">
        <f t="shared" si="0"/>
        <v>0</v>
      </c>
    </row>
    <row r="14" spans="1:8" x14ac:dyDescent="0.3">
      <c r="A14" s="194" t="s">
        <v>282</v>
      </c>
      <c r="B14" s="248"/>
      <c r="C14" s="248"/>
      <c r="D14" s="248"/>
      <c r="E14" s="248"/>
      <c r="F14" s="248"/>
      <c r="G14" s="248"/>
      <c r="H14" s="40">
        <f t="shared" si="0"/>
        <v>0</v>
      </c>
    </row>
    <row r="15" spans="1:8" x14ac:dyDescent="0.3">
      <c r="A15" s="282" t="s">
        <v>283</v>
      </c>
      <c r="B15" s="283"/>
      <c r="C15" s="283"/>
      <c r="D15" s="283"/>
      <c r="E15" s="283"/>
      <c r="F15" s="283"/>
      <c r="G15" s="283"/>
      <c r="H15" s="42">
        <f t="shared" si="0"/>
        <v>0</v>
      </c>
    </row>
    <row r="16" spans="1:8" x14ac:dyDescent="0.3">
      <c r="A16" s="284" t="s">
        <v>14</v>
      </c>
      <c r="B16" s="285">
        <f t="shared" ref="B16:G16" si="1">SUM(B6:B15)</f>
        <v>0</v>
      </c>
      <c r="C16" s="285">
        <f t="shared" si="1"/>
        <v>0</v>
      </c>
      <c r="D16" s="285">
        <f t="shared" si="1"/>
        <v>0</v>
      </c>
      <c r="E16" s="285">
        <f t="shared" si="1"/>
        <v>0</v>
      </c>
      <c r="F16" s="285">
        <f t="shared" si="1"/>
        <v>0</v>
      </c>
      <c r="G16" s="285">
        <f t="shared" si="1"/>
        <v>0</v>
      </c>
      <c r="H16" s="56">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Normal="100" workbookViewId="0">
      <selection activeCell="A4" sqref="A4:H4"/>
    </sheetView>
  </sheetViews>
  <sheetFormatPr baseColWidth="10" defaultColWidth="9.1640625" defaultRowHeight="13.5" x14ac:dyDescent="0.3"/>
  <cols>
    <col min="1" max="1" width="60" style="26" customWidth="1"/>
    <col min="2" max="7" width="14.6640625" style="26"/>
    <col min="8" max="8" width="18.6640625" style="26" customWidth="1"/>
    <col min="9" max="16384" width="9.1640625" style="26"/>
  </cols>
  <sheetData>
    <row r="1" spans="1:8" s="140" customFormat="1" ht="15" x14ac:dyDescent="0.3">
      <c r="A1" s="149" t="s">
        <v>33</v>
      </c>
    </row>
    <row r="2" spans="1:8" ht="15" x14ac:dyDescent="0.3">
      <c r="A2" s="271"/>
    </row>
    <row r="4" spans="1:8" ht="21" x14ac:dyDescent="0.35">
      <c r="A4" s="697" t="str">
        <f>TAB00!B80&amp;" : "&amp;TAB00!C80</f>
        <v>TAB5.7 : Ecart entre le budget et la réalité relatif aux cotisations de responsabilisation de l’ONSSAPL</v>
      </c>
      <c r="B4" s="697"/>
      <c r="C4" s="697"/>
      <c r="D4" s="697"/>
      <c r="E4" s="697"/>
      <c r="F4" s="697"/>
      <c r="G4" s="697"/>
      <c r="H4" s="697"/>
    </row>
    <row r="6" spans="1:8" x14ac:dyDescent="0.3">
      <c r="A6" s="272" t="s">
        <v>390</v>
      </c>
      <c r="B6" s="272"/>
      <c r="C6" s="272"/>
      <c r="D6" s="272"/>
      <c r="E6" s="272"/>
      <c r="F6" s="272"/>
      <c r="G6" s="272"/>
      <c r="H6" s="272"/>
    </row>
    <row r="8" spans="1:8" ht="24" customHeight="1" x14ac:dyDescent="0.3">
      <c r="B8" s="135" t="str">
        <f>"REALITE "&amp;TAB00!E14-4</f>
        <v>REALITE 2020</v>
      </c>
      <c r="C8" s="133" t="str">
        <f>"REALITE "&amp;TAB00!E14-3</f>
        <v>REALITE 2021</v>
      </c>
      <c r="D8" s="133" t="str">
        <f>"REALITE "&amp;TAB00!E14-2</f>
        <v>REALITE 2022</v>
      </c>
      <c r="E8" s="133" t="str">
        <f>"REALITE "&amp;TAB00!E14-1</f>
        <v>REALITE 2023</v>
      </c>
      <c r="F8" s="133" t="str">
        <f>"BUDGET "&amp;TAB00!E14</f>
        <v>BUDGET 2024</v>
      </c>
      <c r="G8" s="133" t="str">
        <f>"REALITE "&amp;TAB00!E14</f>
        <v>REALITE 2024</v>
      </c>
      <c r="H8" s="133" t="str">
        <f>"ECART "&amp;F8&amp;" - "&amp;G8</f>
        <v>ECART BUDGET 2024 - REALITE 2024</v>
      </c>
    </row>
    <row r="9" spans="1:8" x14ac:dyDescent="0.3">
      <c r="A9" s="26" t="s">
        <v>391</v>
      </c>
      <c r="B9" s="28"/>
      <c r="C9" s="28"/>
      <c r="D9" s="28"/>
      <c r="E9" s="28"/>
      <c r="F9" s="28"/>
      <c r="G9" s="28"/>
      <c r="H9" s="40">
        <f>F9-G9</f>
        <v>0</v>
      </c>
    </row>
    <row r="10" spans="1:8" x14ac:dyDescent="0.3">
      <c r="A10" s="26" t="s">
        <v>392</v>
      </c>
      <c r="B10" s="28"/>
      <c r="C10" s="28"/>
      <c r="D10" s="28"/>
      <c r="E10" s="28"/>
      <c r="F10" s="28"/>
      <c r="G10" s="28"/>
      <c r="H10" s="40">
        <f>F10-G10</f>
        <v>0</v>
      </c>
    </row>
    <row r="11" spans="1:8" x14ac:dyDescent="0.3">
      <c r="A11" s="26" t="s">
        <v>393</v>
      </c>
      <c r="B11" s="273">
        <f t="shared" ref="B11:G11" si="0">B9+B10</f>
        <v>0</v>
      </c>
      <c r="C11" s="273">
        <f t="shared" si="0"/>
        <v>0</v>
      </c>
      <c r="D11" s="273">
        <f t="shared" si="0"/>
        <v>0</v>
      </c>
      <c r="E11" s="273">
        <f t="shared" si="0"/>
        <v>0</v>
      </c>
      <c r="F11" s="273">
        <f t="shared" si="0"/>
        <v>0</v>
      </c>
      <c r="G11" s="273">
        <f t="shared" si="0"/>
        <v>0</v>
      </c>
      <c r="H11" s="40">
        <f>F11-G11</f>
        <v>0</v>
      </c>
    </row>
    <row r="12" spans="1:8" ht="15" x14ac:dyDescent="0.3">
      <c r="A12" s="274" t="s">
        <v>394</v>
      </c>
      <c r="B12" s="275">
        <f>IFERROR(B9/B11,0)</f>
        <v>0</v>
      </c>
      <c r="C12" s="275">
        <f t="shared" ref="C12:G12" si="1">IFERROR(C9/C11,0)</f>
        <v>0</v>
      </c>
      <c r="D12" s="275">
        <f t="shared" si="1"/>
        <v>0</v>
      </c>
      <c r="E12" s="275">
        <f t="shared" si="1"/>
        <v>0</v>
      </c>
      <c r="F12" s="275">
        <f t="shared" si="1"/>
        <v>0</v>
      </c>
      <c r="G12" s="275">
        <f t="shared" si="1"/>
        <v>0</v>
      </c>
      <c r="H12" s="275">
        <f>F12-G12</f>
        <v>0</v>
      </c>
    </row>
    <row r="14" spans="1:8" ht="38.25" x14ac:dyDescent="0.3">
      <c r="A14" s="26" t="s">
        <v>395</v>
      </c>
      <c r="B14" s="28"/>
      <c r="C14" s="28"/>
      <c r="D14" s="28"/>
      <c r="E14" s="28"/>
      <c r="F14" s="28"/>
      <c r="G14" s="28"/>
      <c r="H14" s="40">
        <f>F14-G14</f>
        <v>0</v>
      </c>
    </row>
    <row r="15" spans="1:8" x14ac:dyDescent="0.3">
      <c r="A15" s="26" t="s">
        <v>396</v>
      </c>
      <c r="B15" s="48">
        <f t="shared" ref="B15:G15" si="2">B16*B17</f>
        <v>0</v>
      </c>
      <c r="C15" s="48">
        <f t="shared" si="2"/>
        <v>0</v>
      </c>
      <c r="D15" s="48">
        <f t="shared" si="2"/>
        <v>0</v>
      </c>
      <c r="E15" s="48">
        <f t="shared" si="2"/>
        <v>0</v>
      </c>
      <c r="F15" s="48">
        <f t="shared" si="2"/>
        <v>0</v>
      </c>
      <c r="G15" s="51">
        <f t="shared" si="2"/>
        <v>0</v>
      </c>
      <c r="H15" s="50">
        <f>F15-G15</f>
        <v>0</v>
      </c>
    </row>
    <row r="16" spans="1:8" x14ac:dyDescent="0.3">
      <c r="A16" s="276" t="s">
        <v>397</v>
      </c>
      <c r="B16" s="49">
        <f t="shared" ref="B16:G16" si="3">B14</f>
        <v>0</v>
      </c>
      <c r="C16" s="49">
        <f t="shared" si="3"/>
        <v>0</v>
      </c>
      <c r="D16" s="49">
        <f t="shared" si="3"/>
        <v>0</v>
      </c>
      <c r="E16" s="49">
        <f t="shared" si="3"/>
        <v>0</v>
      </c>
      <c r="F16" s="49">
        <f t="shared" si="3"/>
        <v>0</v>
      </c>
      <c r="G16" s="52">
        <f t="shared" si="3"/>
        <v>0</v>
      </c>
      <c r="H16" s="50">
        <f>F16-G16</f>
        <v>0</v>
      </c>
    </row>
    <row r="17" spans="1:8" x14ac:dyDescent="0.3">
      <c r="A17" s="276" t="s">
        <v>398</v>
      </c>
      <c r="B17" s="45"/>
      <c r="C17" s="45"/>
      <c r="D17" s="45"/>
      <c r="E17" s="45"/>
      <c r="F17" s="45"/>
      <c r="G17" s="45"/>
      <c r="H17" s="46">
        <f>F17-G17</f>
        <v>0</v>
      </c>
    </row>
    <row r="19" spans="1:8" x14ac:dyDescent="0.3">
      <c r="A19" s="272" t="s">
        <v>399</v>
      </c>
      <c r="B19" s="272"/>
      <c r="C19" s="272"/>
      <c r="D19" s="272"/>
      <c r="E19" s="272"/>
      <c r="F19" s="272"/>
      <c r="G19" s="272"/>
      <c r="H19" s="272"/>
    </row>
    <row r="21" spans="1:8" ht="23.45" customHeight="1" x14ac:dyDescent="0.3">
      <c r="B21" s="135" t="str">
        <f t="shared" ref="B21:H21" si="4">B8</f>
        <v>REALITE 2020</v>
      </c>
      <c r="C21" s="135" t="str">
        <f t="shared" si="4"/>
        <v>REALITE 2021</v>
      </c>
      <c r="D21" s="135" t="str">
        <f t="shared" si="4"/>
        <v>REALITE 2022</v>
      </c>
      <c r="E21" s="135" t="str">
        <f t="shared" si="4"/>
        <v>REALITE 2023</v>
      </c>
      <c r="F21" s="135" t="str">
        <f t="shared" si="4"/>
        <v>BUDGET 2024</v>
      </c>
      <c r="G21" s="135" t="str">
        <f t="shared" si="4"/>
        <v>REALITE 2024</v>
      </c>
      <c r="H21" s="134" t="str">
        <f t="shared" si="4"/>
        <v>ECART BUDGET 2024 - REALITE 2024</v>
      </c>
    </row>
    <row r="22" spans="1:8" ht="49.5" x14ac:dyDescent="0.3">
      <c r="A22" s="26" t="s">
        <v>400</v>
      </c>
      <c r="B22" s="28"/>
      <c r="C22" s="28"/>
      <c r="D22" s="28"/>
      <c r="E22" s="28"/>
      <c r="F22" s="28"/>
      <c r="G22" s="28"/>
      <c r="H22" s="42">
        <f>F22-G22</f>
        <v>0</v>
      </c>
    </row>
    <row r="23" spans="1:8" ht="38.25" x14ac:dyDescent="0.3">
      <c r="A23" s="26" t="s">
        <v>401</v>
      </c>
      <c r="B23" s="48">
        <f t="shared" ref="B23:G23" si="5">B14</f>
        <v>0</v>
      </c>
      <c r="C23" s="48">
        <f t="shared" si="5"/>
        <v>0</v>
      </c>
      <c r="D23" s="48">
        <f t="shared" si="5"/>
        <v>0</v>
      </c>
      <c r="E23" s="48">
        <f t="shared" si="5"/>
        <v>0</v>
      </c>
      <c r="F23" s="48">
        <f t="shared" si="5"/>
        <v>0</v>
      </c>
      <c r="G23" s="48">
        <f t="shared" si="5"/>
        <v>0</v>
      </c>
      <c r="H23" s="119">
        <f>F23-G23</f>
        <v>0</v>
      </c>
    </row>
    <row r="24" spans="1:8" ht="15" x14ac:dyDescent="0.3">
      <c r="A24" s="274" t="s">
        <v>402</v>
      </c>
      <c r="B24" s="275">
        <f t="shared" ref="B24:G24" si="6">IFERROR(B22/B23,0)</f>
        <v>0</v>
      </c>
      <c r="C24" s="275">
        <f t="shared" si="6"/>
        <v>0</v>
      </c>
      <c r="D24" s="275">
        <f t="shared" si="6"/>
        <v>0</v>
      </c>
      <c r="E24" s="275">
        <f t="shared" si="6"/>
        <v>0</v>
      </c>
      <c r="F24" s="275">
        <f t="shared" si="6"/>
        <v>0</v>
      </c>
      <c r="G24" s="275">
        <f t="shared" si="6"/>
        <v>0</v>
      </c>
      <c r="H24" s="275">
        <f>F24-G24</f>
        <v>0</v>
      </c>
    </row>
    <row r="26" spans="1:8" x14ac:dyDescent="0.3">
      <c r="A26" s="272" t="s">
        <v>403</v>
      </c>
      <c r="B26" s="272"/>
      <c r="C26" s="272"/>
      <c r="D26" s="272"/>
      <c r="E26" s="272"/>
      <c r="F26" s="272"/>
      <c r="G26" s="272"/>
      <c r="H26" s="272"/>
    </row>
    <row r="28" spans="1:8" ht="27" customHeight="1" x14ac:dyDescent="0.3">
      <c r="B28" s="135" t="str">
        <f t="shared" ref="B28:H28" si="7">B21</f>
        <v>REALITE 2020</v>
      </c>
      <c r="C28" s="135" t="str">
        <f t="shared" si="7"/>
        <v>REALITE 2021</v>
      </c>
      <c r="D28" s="135" t="str">
        <f t="shared" si="7"/>
        <v>REALITE 2022</v>
      </c>
      <c r="E28" s="135" t="str">
        <f t="shared" si="7"/>
        <v>REALITE 2023</v>
      </c>
      <c r="F28" s="135" t="str">
        <f t="shared" si="7"/>
        <v>BUDGET 2024</v>
      </c>
      <c r="G28" s="135" t="str">
        <f t="shared" si="7"/>
        <v>REALITE 2024</v>
      </c>
      <c r="H28" s="134" t="str">
        <f t="shared" si="7"/>
        <v>ECART BUDGET 2024 - REALITE 2024</v>
      </c>
    </row>
    <row r="29" spans="1:8" x14ac:dyDescent="0.3">
      <c r="A29" s="26" t="s">
        <v>404</v>
      </c>
      <c r="B29" s="45"/>
      <c r="C29" s="45"/>
      <c r="D29" s="45"/>
      <c r="E29" s="45"/>
      <c r="F29" s="45"/>
      <c r="G29" s="45"/>
      <c r="H29" s="47">
        <f>F29-G29</f>
        <v>0</v>
      </c>
    </row>
    <row r="30" spans="1:8" ht="22.5" x14ac:dyDescent="0.3">
      <c r="A30" s="277" t="s">
        <v>405</v>
      </c>
    </row>
    <row r="31" spans="1:8" x14ac:dyDescent="0.3">
      <c r="A31" s="272" t="s">
        <v>406</v>
      </c>
      <c r="B31" s="272"/>
      <c r="C31" s="272"/>
      <c r="D31" s="272"/>
      <c r="E31" s="272"/>
      <c r="F31" s="272"/>
      <c r="G31" s="272"/>
      <c r="H31" s="272"/>
    </row>
    <row r="33" spans="1:8" ht="26.45" customHeight="1" x14ac:dyDescent="0.3">
      <c r="B33" s="135" t="str">
        <f t="shared" ref="B33:H33" si="8">B28</f>
        <v>REALITE 2020</v>
      </c>
      <c r="C33" s="135" t="str">
        <f t="shared" si="8"/>
        <v>REALITE 2021</v>
      </c>
      <c r="D33" s="135" t="str">
        <f t="shared" si="8"/>
        <v>REALITE 2022</v>
      </c>
      <c r="E33" s="135" t="str">
        <f t="shared" si="8"/>
        <v>REALITE 2023</v>
      </c>
      <c r="F33" s="135" t="str">
        <f t="shared" si="8"/>
        <v>BUDGET 2024</v>
      </c>
      <c r="G33" s="135" t="str">
        <f t="shared" si="8"/>
        <v>REALITE 2024</v>
      </c>
      <c r="H33" s="134" t="str">
        <f t="shared" si="8"/>
        <v>ECART BUDGET 2024 - REALITE 2024</v>
      </c>
    </row>
    <row r="34" spans="1:8" x14ac:dyDescent="0.3">
      <c r="A34" s="26" t="s">
        <v>407</v>
      </c>
      <c r="B34" s="48">
        <f t="shared" ref="B34:G34" si="9">B22</f>
        <v>0</v>
      </c>
      <c r="C34" s="48">
        <f t="shared" si="9"/>
        <v>0</v>
      </c>
      <c r="D34" s="48">
        <f t="shared" si="9"/>
        <v>0</v>
      </c>
      <c r="E34" s="48">
        <f t="shared" si="9"/>
        <v>0</v>
      </c>
      <c r="F34" s="48">
        <f t="shared" si="9"/>
        <v>0</v>
      </c>
      <c r="G34" s="273">
        <f t="shared" si="9"/>
        <v>0</v>
      </c>
      <c r="H34" s="53">
        <f>F34-G34</f>
        <v>0</v>
      </c>
    </row>
    <row r="35" spans="1:8" x14ac:dyDescent="0.3">
      <c r="A35" s="26" t="s">
        <v>408</v>
      </c>
      <c r="B35" s="48">
        <f t="shared" ref="B35:G35" si="10">B15</f>
        <v>0</v>
      </c>
      <c r="C35" s="48">
        <f t="shared" si="10"/>
        <v>0</v>
      </c>
      <c r="D35" s="48">
        <f t="shared" si="10"/>
        <v>0</v>
      </c>
      <c r="E35" s="48">
        <f t="shared" si="10"/>
        <v>0</v>
      </c>
      <c r="F35" s="48">
        <f t="shared" si="10"/>
        <v>0</v>
      </c>
      <c r="G35" s="273">
        <f t="shared" si="10"/>
        <v>0</v>
      </c>
      <c r="H35" s="53">
        <f>F35-G35</f>
        <v>0</v>
      </c>
    </row>
    <row r="36" spans="1:8" ht="18" x14ac:dyDescent="0.3">
      <c r="A36" s="26" t="s">
        <v>409</v>
      </c>
      <c r="B36" s="48">
        <f t="shared" ref="B36:G36" si="11">B34-B35</f>
        <v>0</v>
      </c>
      <c r="C36" s="48">
        <f t="shared" si="11"/>
        <v>0</v>
      </c>
      <c r="D36" s="48">
        <f t="shared" si="11"/>
        <v>0</v>
      </c>
      <c r="E36" s="48">
        <f t="shared" si="11"/>
        <v>0</v>
      </c>
      <c r="F36" s="48">
        <f t="shared" si="11"/>
        <v>0</v>
      </c>
      <c r="G36" s="273">
        <f t="shared" si="11"/>
        <v>0</v>
      </c>
      <c r="H36" s="53">
        <f>F36-G36</f>
        <v>0</v>
      </c>
    </row>
    <row r="37" spans="1:8" x14ac:dyDescent="0.3">
      <c r="A37" s="26" t="s">
        <v>410</v>
      </c>
      <c r="B37" s="278">
        <f t="shared" ref="B37:G37" si="12">B29</f>
        <v>0</v>
      </c>
      <c r="C37" s="278">
        <f t="shared" si="12"/>
        <v>0</v>
      </c>
      <c r="D37" s="278">
        <f t="shared" si="12"/>
        <v>0</v>
      </c>
      <c r="E37" s="278">
        <f t="shared" si="12"/>
        <v>0</v>
      </c>
      <c r="F37" s="278">
        <f t="shared" si="12"/>
        <v>0</v>
      </c>
      <c r="G37" s="279">
        <f t="shared" si="12"/>
        <v>0</v>
      </c>
      <c r="H37" s="54">
        <f>F37-G37</f>
        <v>0</v>
      </c>
    </row>
    <row r="38" spans="1:8" ht="18" x14ac:dyDescent="0.3">
      <c r="A38" s="274" t="s">
        <v>411</v>
      </c>
      <c r="B38" s="280">
        <f t="shared" ref="B38:G38" si="13">IF(B36&gt;0,B36*B37,0)</f>
        <v>0</v>
      </c>
      <c r="C38" s="280">
        <f t="shared" si="13"/>
        <v>0</v>
      </c>
      <c r="D38" s="280">
        <f t="shared" si="13"/>
        <v>0</v>
      </c>
      <c r="E38" s="280">
        <f t="shared" si="13"/>
        <v>0</v>
      </c>
      <c r="F38" s="280">
        <f t="shared" si="13"/>
        <v>0</v>
      </c>
      <c r="G38" s="280">
        <f t="shared" si="13"/>
        <v>0</v>
      </c>
      <c r="H38" s="280"/>
    </row>
    <row r="40" spans="1:8" ht="27" x14ac:dyDescent="0.3">
      <c r="A40" s="272" t="s">
        <v>412</v>
      </c>
      <c r="B40" s="272"/>
      <c r="C40" s="272"/>
      <c r="D40" s="272"/>
      <c r="E40" s="272"/>
      <c r="F40" s="272"/>
      <c r="G40" s="272"/>
      <c r="H40" s="272"/>
    </row>
    <row r="42" spans="1:8" ht="24" customHeight="1" x14ac:dyDescent="0.3">
      <c r="A42" s="281" t="s">
        <v>413</v>
      </c>
      <c r="B42" s="135" t="str">
        <f t="shared" ref="B42:H42" si="14">B33</f>
        <v>REALITE 2020</v>
      </c>
      <c r="C42" s="135" t="str">
        <f t="shared" si="14"/>
        <v>REALITE 2021</v>
      </c>
      <c r="D42" s="135" t="str">
        <f t="shared" si="14"/>
        <v>REALITE 2022</v>
      </c>
      <c r="E42" s="135" t="str">
        <f t="shared" si="14"/>
        <v>REALITE 2023</v>
      </c>
      <c r="F42" s="135" t="str">
        <f t="shared" si="14"/>
        <v>BUDGET 2024</v>
      </c>
      <c r="G42" s="135" t="str">
        <f t="shared" si="14"/>
        <v>REALITE 2024</v>
      </c>
      <c r="H42" s="134" t="str">
        <f t="shared" si="14"/>
        <v>ECART BUDGET 2024 - REALITE 2024</v>
      </c>
    </row>
    <row r="43" spans="1:8" x14ac:dyDescent="0.3">
      <c r="A43" s="26" t="s">
        <v>414</v>
      </c>
      <c r="B43" s="28"/>
      <c r="C43" s="28"/>
      <c r="D43" s="28"/>
      <c r="E43" s="28"/>
      <c r="F43" s="28"/>
      <c r="G43" s="28"/>
      <c r="H43" s="53">
        <f t="shared" ref="H43:H45" si="15">F43-G43</f>
        <v>0</v>
      </c>
    </row>
    <row r="44" spans="1:8" x14ac:dyDescent="0.3">
      <c r="A44" s="26" t="s">
        <v>415</v>
      </c>
      <c r="B44" s="28"/>
      <c r="C44" s="28"/>
      <c r="D44" s="28"/>
      <c r="E44" s="28"/>
      <c r="F44" s="28"/>
      <c r="G44" s="28"/>
      <c r="H44" s="53">
        <f t="shared" si="15"/>
        <v>0</v>
      </c>
    </row>
    <row r="45" spans="1:8" x14ac:dyDescent="0.3">
      <c r="A45" s="26" t="s">
        <v>416</v>
      </c>
      <c r="B45" s="28"/>
      <c r="C45" s="28"/>
      <c r="D45" s="28"/>
      <c r="E45" s="28"/>
      <c r="F45" s="28"/>
      <c r="G45" s="28"/>
      <c r="H45" s="53">
        <f t="shared" si="15"/>
        <v>0</v>
      </c>
    </row>
    <row r="46" spans="1:8" x14ac:dyDescent="0.3">
      <c r="A46" s="26" t="s">
        <v>417</v>
      </c>
      <c r="B46" s="48">
        <f>SUM(B43:B45)</f>
        <v>0</v>
      </c>
      <c r="C46" s="48">
        <f t="shared" ref="C46:H46" si="16">SUM(C43:C45)</f>
        <v>0</v>
      </c>
      <c r="D46" s="48">
        <f t="shared" si="16"/>
        <v>0</v>
      </c>
      <c r="E46" s="48">
        <f t="shared" si="16"/>
        <v>0</v>
      </c>
      <c r="F46" s="48">
        <f t="shared" si="16"/>
        <v>0</v>
      </c>
      <c r="G46" s="48">
        <f t="shared" si="16"/>
        <v>0</v>
      </c>
      <c r="H46" s="48">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74"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38"/>
  <sheetViews>
    <sheetView zoomScaleNormal="100" workbookViewId="0">
      <selection activeCell="A3" sqref="A3:K3"/>
    </sheetView>
  </sheetViews>
  <sheetFormatPr baseColWidth="10" defaultColWidth="7.83203125" defaultRowHeight="13.5" x14ac:dyDescent="0.3"/>
  <cols>
    <col min="1" max="1" width="34" style="142" customWidth="1"/>
    <col min="2" max="2" width="19.5" style="142" customWidth="1"/>
    <col min="3" max="3" width="5.83203125" style="142" customWidth="1"/>
    <col min="4" max="4" width="51.5" style="140" customWidth="1"/>
    <col min="5" max="7" width="19.5" style="140" customWidth="1"/>
    <col min="8" max="8" width="19" style="140" customWidth="1"/>
    <col min="9" max="9" width="16.6640625" style="140" customWidth="1"/>
    <col min="10" max="11" width="14.5" style="140" customWidth="1"/>
    <col min="12" max="16384" width="7.83203125" style="140"/>
  </cols>
  <sheetData>
    <row r="1" spans="1:11" ht="15" x14ac:dyDescent="0.3">
      <c r="A1" s="149" t="s">
        <v>33</v>
      </c>
      <c r="B1" s="140"/>
      <c r="C1" s="140"/>
    </row>
    <row r="2" spans="1:11" s="125" customFormat="1" x14ac:dyDescent="0.3">
      <c r="A2" s="142"/>
      <c r="B2" s="142"/>
      <c r="C2" s="140"/>
      <c r="D2" s="140"/>
    </row>
    <row r="3" spans="1:11" s="258" customFormat="1" ht="21" customHeight="1" x14ac:dyDescent="0.3">
      <c r="A3" s="696" t="str">
        <f>TAB00!B81&amp;" : "&amp;TAB00!C81</f>
        <v>TAB5.8 : Ecart entre le budget et la réalité relatif aux charges de pension non-capitalisées</v>
      </c>
      <c r="B3" s="696"/>
      <c r="C3" s="696"/>
      <c r="D3" s="696"/>
      <c r="E3" s="696"/>
      <c r="F3" s="696"/>
      <c r="G3" s="696"/>
      <c r="H3" s="696"/>
      <c r="I3" s="696"/>
      <c r="J3" s="696"/>
      <c r="K3" s="696"/>
    </row>
    <row r="4" spans="1:11" s="118" customFormat="1" x14ac:dyDescent="0.3">
      <c r="A4" s="259"/>
      <c r="B4" s="260"/>
      <c r="C4" s="259"/>
      <c r="D4" s="259"/>
      <c r="E4" s="203"/>
      <c r="F4" s="203"/>
      <c r="G4" s="203"/>
    </row>
    <row r="5" spans="1:11" s="118" customFormat="1" ht="40.5" x14ac:dyDescent="0.3">
      <c r="A5" s="62"/>
      <c r="B5" s="579" t="s">
        <v>740</v>
      </c>
      <c r="C5" s="581"/>
      <c r="D5" s="132" t="s">
        <v>12</v>
      </c>
      <c r="E5" s="37" t="str">
        <f>"REALITE "&amp;TAB00!E14-4</f>
        <v>REALITE 2020</v>
      </c>
      <c r="F5" s="30" t="str">
        <f>"REALITE "&amp;TAB00!E14-3</f>
        <v>REALITE 2021</v>
      </c>
      <c r="G5" s="30" t="str">
        <f>"REALITE "&amp;TAB00!E14-2</f>
        <v>REALITE 2022</v>
      </c>
      <c r="H5" s="30" t="str">
        <f>"REALITE "&amp;TAB00!E14-1</f>
        <v>REALITE 2023</v>
      </c>
      <c r="I5" s="30" t="str">
        <f>"BUDGET "&amp;TAB00!E14</f>
        <v>BUDGET 2024</v>
      </c>
      <c r="J5" s="30" t="str">
        <f>"REALITE "&amp;TAB00!E14</f>
        <v>REALITE 2024</v>
      </c>
      <c r="K5" s="133" t="str">
        <f>"ECART "&amp;I5&amp;" - "&amp;J5</f>
        <v>ECART BUDGET 2024 - REALITE 2024</v>
      </c>
    </row>
    <row r="6" spans="1:11" s="118" customFormat="1" x14ac:dyDescent="0.3">
      <c r="A6" s="270" t="s">
        <v>464</v>
      </c>
      <c r="B6" s="587"/>
      <c r="C6" s="582"/>
      <c r="D6" s="181" t="s">
        <v>388</v>
      </c>
      <c r="E6" s="28"/>
      <c r="F6" s="28"/>
      <c r="G6" s="28"/>
      <c r="H6" s="28"/>
      <c r="I6" s="28"/>
      <c r="J6" s="28"/>
      <c r="K6" s="40">
        <f>I6-J6</f>
        <v>0</v>
      </c>
    </row>
    <row r="7" spans="1:11" s="118" customFormat="1" x14ac:dyDescent="0.3">
      <c r="A7" s="270" t="s">
        <v>465</v>
      </c>
      <c r="B7" s="588"/>
      <c r="C7" s="582"/>
      <c r="D7" s="181" t="s">
        <v>389</v>
      </c>
      <c r="E7" s="28"/>
      <c r="F7" s="28"/>
      <c r="G7" s="28"/>
      <c r="H7" s="28"/>
      <c r="I7" s="28"/>
      <c r="J7" s="28"/>
      <c r="K7" s="40">
        <f>I7-J7</f>
        <v>0</v>
      </c>
    </row>
    <row r="8" spans="1:11" s="118" customFormat="1" x14ac:dyDescent="0.3">
      <c r="A8" s="270" t="s">
        <v>466</v>
      </c>
      <c r="B8" s="588"/>
      <c r="C8" s="582"/>
      <c r="D8" s="181" t="s">
        <v>744</v>
      </c>
      <c r="E8" s="28"/>
      <c r="F8" s="28"/>
      <c r="G8" s="28"/>
      <c r="H8" s="28"/>
      <c r="I8" s="28"/>
      <c r="J8" s="28"/>
      <c r="K8" s="40">
        <f>I8-J8</f>
        <v>0</v>
      </c>
    </row>
    <row r="9" spans="1:11" s="118" customFormat="1" x14ac:dyDescent="0.3">
      <c r="A9" s="270" t="s">
        <v>467</v>
      </c>
      <c r="B9" s="588"/>
      <c r="C9" s="582"/>
      <c r="D9" s="181" t="s">
        <v>745</v>
      </c>
      <c r="E9" s="28"/>
      <c r="F9" s="28"/>
      <c r="G9" s="28"/>
      <c r="H9" s="28"/>
      <c r="I9" s="28"/>
      <c r="J9" s="28"/>
      <c r="K9" s="40">
        <f t="shared" ref="K9:K10" si="0">I9-J9</f>
        <v>0</v>
      </c>
    </row>
    <row r="10" spans="1:11" s="118" customFormat="1" x14ac:dyDescent="0.3">
      <c r="A10" s="270" t="s">
        <v>468</v>
      </c>
      <c r="B10" s="588"/>
      <c r="C10" s="582"/>
      <c r="D10" s="181" t="s">
        <v>746</v>
      </c>
      <c r="E10" s="28"/>
      <c r="F10" s="28"/>
      <c r="G10" s="28"/>
      <c r="H10" s="28"/>
      <c r="I10" s="28"/>
      <c r="J10" s="28"/>
      <c r="K10" s="40">
        <f t="shared" si="0"/>
        <v>0</v>
      </c>
    </row>
    <row r="11" spans="1:11" s="118" customFormat="1" x14ac:dyDescent="0.3">
      <c r="A11" s="270" t="s">
        <v>469</v>
      </c>
      <c r="B11" s="588"/>
      <c r="C11" s="582"/>
      <c r="D11" s="43" t="s">
        <v>14</v>
      </c>
      <c r="E11" s="44">
        <f>SUM(E7:E10)</f>
        <v>0</v>
      </c>
      <c r="F11" s="44">
        <f t="shared" ref="F11:J11" si="1">SUM(F7:F10)</f>
        <v>0</v>
      </c>
      <c r="G11" s="44">
        <f t="shared" si="1"/>
        <v>0</v>
      </c>
      <c r="H11" s="44">
        <f t="shared" si="1"/>
        <v>0</v>
      </c>
      <c r="I11" s="44">
        <f t="shared" si="1"/>
        <v>0</v>
      </c>
      <c r="J11" s="44">
        <f t="shared" si="1"/>
        <v>0</v>
      </c>
      <c r="K11" s="44">
        <f>SUM(K7:K10)</f>
        <v>0</v>
      </c>
    </row>
    <row r="12" spans="1:11" s="118" customFormat="1" x14ac:dyDescent="0.3">
      <c r="A12" s="270" t="s">
        <v>470</v>
      </c>
      <c r="B12" s="588"/>
      <c r="C12" s="582"/>
      <c r="D12" s="582"/>
      <c r="E12" s="582"/>
      <c r="F12" s="582"/>
      <c r="G12" s="582"/>
      <c r="H12" s="582"/>
      <c r="I12" s="582"/>
      <c r="J12" s="583"/>
    </row>
    <row r="13" spans="1:11" s="118" customFormat="1" x14ac:dyDescent="0.3">
      <c r="A13" s="270" t="s">
        <v>471</v>
      </c>
      <c r="B13" s="588"/>
      <c r="C13" s="582"/>
      <c r="D13" s="582"/>
      <c r="E13" s="582"/>
      <c r="F13" s="582"/>
      <c r="G13" s="582"/>
      <c r="H13" s="582"/>
      <c r="I13" s="582"/>
      <c r="J13" s="583"/>
    </row>
    <row r="14" spans="1:11" s="118" customFormat="1" x14ac:dyDescent="0.3">
      <c r="A14" s="270" t="s">
        <v>472</v>
      </c>
      <c r="B14" s="588"/>
      <c r="C14" s="582"/>
      <c r="D14" s="582"/>
      <c r="E14" s="582"/>
      <c r="F14" s="582"/>
      <c r="G14" s="582"/>
      <c r="H14" s="582"/>
      <c r="I14" s="582"/>
      <c r="J14" s="583"/>
    </row>
    <row r="15" spans="1:11" s="118" customFormat="1" x14ac:dyDescent="0.3">
      <c r="A15" s="270" t="s">
        <v>473</v>
      </c>
      <c r="B15" s="588"/>
      <c r="C15" s="582"/>
      <c r="D15" s="582"/>
      <c r="E15" s="582"/>
      <c r="F15" s="582"/>
      <c r="G15" s="582"/>
      <c r="H15" s="582"/>
      <c r="I15" s="582"/>
      <c r="J15" s="583"/>
    </row>
    <row r="16" spans="1:11" s="118" customFormat="1" x14ac:dyDescent="0.3">
      <c r="A16" s="270" t="s">
        <v>474</v>
      </c>
      <c r="B16" s="588"/>
      <c r="C16" s="582"/>
      <c r="D16" s="582"/>
      <c r="E16" s="582"/>
      <c r="F16" s="582"/>
      <c r="G16" s="582"/>
      <c r="H16" s="582"/>
      <c r="I16" s="582"/>
      <c r="J16" s="583"/>
    </row>
    <row r="17" spans="1:10" s="118" customFormat="1" x14ac:dyDescent="0.3">
      <c r="A17" s="270" t="s">
        <v>475</v>
      </c>
      <c r="B17" s="588"/>
      <c r="C17" s="582"/>
      <c r="D17" s="582"/>
      <c r="E17" s="582"/>
      <c r="F17" s="582"/>
      <c r="G17" s="582"/>
      <c r="H17" s="582"/>
      <c r="I17" s="582"/>
      <c r="J17" s="583"/>
    </row>
    <row r="18" spans="1:10" s="118" customFormat="1" x14ac:dyDescent="0.3">
      <c r="A18" s="270" t="s">
        <v>476</v>
      </c>
      <c r="B18" s="588"/>
      <c r="C18" s="582"/>
      <c r="D18" s="582"/>
      <c r="E18" s="582"/>
      <c r="F18" s="582"/>
      <c r="G18" s="582"/>
      <c r="H18" s="582"/>
      <c r="I18" s="582"/>
      <c r="J18" s="583"/>
    </row>
    <row r="19" spans="1:10" s="118" customFormat="1" x14ac:dyDescent="0.3">
      <c r="A19" s="270" t="s">
        <v>477</v>
      </c>
      <c r="B19" s="588"/>
      <c r="C19" s="582"/>
      <c r="D19" s="582"/>
      <c r="E19" s="582"/>
      <c r="F19" s="582"/>
      <c r="G19" s="582"/>
      <c r="H19" s="582"/>
      <c r="I19" s="582"/>
      <c r="J19" s="583"/>
    </row>
    <row r="20" spans="1:10" s="118" customFormat="1" x14ac:dyDescent="0.3">
      <c r="A20" s="270" t="s">
        <v>478</v>
      </c>
      <c r="B20" s="588"/>
      <c r="C20" s="582"/>
      <c r="D20" s="582"/>
      <c r="E20" s="582"/>
      <c r="F20" s="582"/>
      <c r="G20" s="582"/>
      <c r="H20" s="582"/>
      <c r="I20" s="582"/>
      <c r="J20" s="583"/>
    </row>
    <row r="21" spans="1:10" s="118" customFormat="1" x14ac:dyDescent="0.3">
      <c r="A21" s="270" t="s">
        <v>479</v>
      </c>
      <c r="B21" s="588"/>
      <c r="C21" s="582"/>
      <c r="D21" s="582"/>
      <c r="E21" s="582"/>
      <c r="F21" s="582"/>
      <c r="G21" s="582"/>
      <c r="H21" s="582"/>
      <c r="I21" s="582"/>
      <c r="J21" s="583"/>
    </row>
    <row r="22" spans="1:10" s="118" customFormat="1" x14ac:dyDescent="0.3">
      <c r="A22" s="270" t="s">
        <v>480</v>
      </c>
      <c r="B22" s="588"/>
      <c r="C22" s="582"/>
      <c r="D22" s="582"/>
      <c r="E22" s="582"/>
      <c r="F22" s="582"/>
      <c r="G22" s="582"/>
      <c r="H22" s="582"/>
      <c r="I22" s="582"/>
      <c r="J22" s="583"/>
    </row>
    <row r="23" spans="1:10" s="118" customFormat="1" x14ac:dyDescent="0.3">
      <c r="A23" s="270" t="s">
        <v>481</v>
      </c>
      <c r="B23" s="588"/>
      <c r="C23" s="582"/>
      <c r="D23" s="582"/>
      <c r="E23" s="582"/>
      <c r="F23" s="582"/>
      <c r="G23" s="582"/>
      <c r="H23" s="582"/>
      <c r="I23" s="582"/>
      <c r="J23" s="583"/>
    </row>
    <row r="24" spans="1:10" s="118" customFormat="1" x14ac:dyDescent="0.3">
      <c r="A24" s="270" t="s">
        <v>482</v>
      </c>
      <c r="B24" s="588"/>
      <c r="C24" s="582"/>
      <c r="D24" s="582"/>
      <c r="E24" s="582"/>
      <c r="F24" s="582"/>
      <c r="G24" s="582"/>
      <c r="H24" s="582"/>
      <c r="I24" s="582"/>
      <c r="J24" s="583"/>
    </row>
    <row r="25" spans="1:10" s="118" customFormat="1" x14ac:dyDescent="0.3">
      <c r="A25" s="270" t="s">
        <v>483</v>
      </c>
      <c r="B25" s="588"/>
      <c r="C25" s="582"/>
      <c r="D25" s="582"/>
      <c r="E25" s="582"/>
      <c r="F25" s="582"/>
      <c r="G25" s="582"/>
      <c r="H25" s="582"/>
      <c r="I25" s="582"/>
      <c r="J25" s="583"/>
    </row>
    <row r="26" spans="1:10" s="118" customFormat="1" x14ac:dyDescent="0.3">
      <c r="A26" s="270" t="s">
        <v>484</v>
      </c>
      <c r="B26" s="588"/>
      <c r="C26" s="582"/>
      <c r="D26" s="582"/>
      <c r="E26" s="582"/>
      <c r="F26" s="582"/>
      <c r="G26" s="582"/>
      <c r="H26" s="582"/>
      <c r="I26" s="582"/>
      <c r="J26" s="583"/>
    </row>
    <row r="27" spans="1:10" s="118" customFormat="1" x14ac:dyDescent="0.3">
      <c r="A27" s="270" t="s">
        <v>485</v>
      </c>
      <c r="B27" s="589"/>
      <c r="C27" s="582"/>
      <c r="D27" s="582"/>
      <c r="E27" s="582"/>
      <c r="F27" s="582"/>
      <c r="G27" s="582"/>
      <c r="H27" s="582"/>
      <c r="I27" s="582"/>
      <c r="J27" s="583"/>
    </row>
    <row r="28" spans="1:10" s="118" customFormat="1" x14ac:dyDescent="0.3">
      <c r="A28" s="62" t="s">
        <v>14</v>
      </c>
      <c r="B28" s="580">
        <f t="shared" ref="B28" si="2">SUM(B6:B27)</f>
        <v>0</v>
      </c>
      <c r="C28" s="584"/>
      <c r="D28" s="584"/>
      <c r="E28" s="584"/>
      <c r="F28" s="584"/>
      <c r="G28" s="584"/>
      <c r="H28" s="584"/>
      <c r="I28" s="584"/>
      <c r="J28" s="584"/>
    </row>
    <row r="29" spans="1:10" s="118" customFormat="1" x14ac:dyDescent="0.3">
      <c r="A29" s="259"/>
      <c r="B29" s="260"/>
      <c r="C29" s="585"/>
      <c r="D29" s="585"/>
      <c r="E29" s="586"/>
      <c r="F29" s="586"/>
      <c r="G29" s="586"/>
      <c r="H29" s="4"/>
      <c r="I29" s="4"/>
      <c r="J29" s="4"/>
    </row>
    <row r="30" spans="1:10" s="118" customFormat="1" x14ac:dyDescent="0.3">
      <c r="A30" s="259"/>
      <c r="B30" s="260"/>
      <c r="C30" s="259"/>
      <c r="D30" s="259"/>
      <c r="E30" s="203"/>
      <c r="F30" s="203"/>
      <c r="G30" s="203"/>
    </row>
    <row r="31" spans="1:10" s="118" customFormat="1" x14ac:dyDescent="0.3"/>
    <row r="32" spans="1:10" s="118" customFormat="1" x14ac:dyDescent="0.3"/>
    <row r="33" spans="1:8" s="118" customFormat="1" x14ac:dyDescent="0.3"/>
    <row r="34" spans="1:8" s="118" customFormat="1" x14ac:dyDescent="0.3"/>
    <row r="35" spans="1:8" s="118" customFormat="1" x14ac:dyDescent="0.3"/>
    <row r="36" spans="1:8" s="118" customFormat="1" x14ac:dyDescent="0.3"/>
    <row r="37" spans="1:8" s="118" customFormat="1" x14ac:dyDescent="0.3"/>
    <row r="38" spans="1:8" s="118" customFormat="1" x14ac:dyDescent="0.3">
      <c r="A38" s="9"/>
      <c r="B38" s="10"/>
      <c r="C38" s="10"/>
      <c r="D38" s="10"/>
      <c r="E38" s="10"/>
      <c r="F38" s="10"/>
      <c r="G38" s="10"/>
      <c r="H38" s="10"/>
    </row>
  </sheetData>
  <mergeCells count="1">
    <mergeCell ref="A3:K3"/>
  </mergeCells>
  <hyperlinks>
    <hyperlink ref="A1" location="TAB00!A1" display="Retour page de garde" xr:uid="{00000000-0004-0000-1B00-000000000000}"/>
  </hyperlinks>
  <pageMargins left="0.7" right="0.7" top="0.75" bottom="0.75" header="0.3" footer="0.3"/>
  <pageSetup paperSize="9" scale="7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38"/>
  <sheetViews>
    <sheetView zoomScaleNormal="100" workbookViewId="0">
      <selection activeCell="A3" sqref="A3:G3"/>
    </sheetView>
  </sheetViews>
  <sheetFormatPr baseColWidth="10" defaultColWidth="9.1640625" defaultRowHeight="13.5" x14ac:dyDescent="0.3"/>
  <cols>
    <col min="1" max="1" width="65.6640625" style="142" customWidth="1"/>
    <col min="2" max="2" width="16.6640625" style="141" customWidth="1"/>
    <col min="3" max="4" width="16.6640625" style="142" customWidth="1"/>
    <col min="5" max="5" width="16.6640625" style="140" customWidth="1"/>
    <col min="6" max="6" width="16.6640625" style="125" customWidth="1"/>
    <col min="7" max="7" width="9.1640625" style="110"/>
    <col min="8" max="16384" width="9.1640625" style="125"/>
  </cols>
  <sheetData>
    <row r="1" spans="1:8" s="140" customFormat="1" ht="15" x14ac:dyDescent="0.3">
      <c r="A1" s="149" t="s">
        <v>33</v>
      </c>
    </row>
    <row r="3" spans="1:8" ht="45.6" customHeight="1" x14ac:dyDescent="0.3">
      <c r="A3" s="617" t="str">
        <f>TAB00!B82&amp;" : "&amp;TAB00!C82</f>
        <v>TAB6 : Synthèse des écarts de l'année N relatifs aux charges et produits non-contrôlables - OSP</v>
      </c>
      <c r="B3" s="617"/>
      <c r="C3" s="617"/>
      <c r="D3" s="617"/>
      <c r="E3" s="617"/>
      <c r="F3" s="617"/>
      <c r="G3" s="617"/>
    </row>
    <row r="6" spans="1:8" s="92" customFormat="1" ht="27" x14ac:dyDescent="0.3">
      <c r="A6" s="146"/>
      <c r="B6" s="21" t="str">
        <f>"BUDGET "&amp;TAB00!E14</f>
        <v>BUDGET 2024</v>
      </c>
      <c r="C6" s="21" t="str">
        <f>"REALITE "&amp;TAB00!E14</f>
        <v>REALITE 2024</v>
      </c>
      <c r="D6" s="21" t="s">
        <v>7</v>
      </c>
      <c r="E6" s="22" t="s">
        <v>8</v>
      </c>
      <c r="F6" s="21" t="s">
        <v>9</v>
      </c>
      <c r="G6" s="21" t="s">
        <v>601</v>
      </c>
    </row>
    <row r="7" spans="1:8" s="73" customFormat="1" ht="27" x14ac:dyDescent="0.3">
      <c r="A7" s="533" t="s">
        <v>615</v>
      </c>
      <c r="B7" s="72">
        <f>'TAB6.1'!F8</f>
        <v>0</v>
      </c>
      <c r="C7" s="72">
        <f>'TAB6.1'!G8</f>
        <v>0</v>
      </c>
      <c r="D7" s="78">
        <f t="shared" ref="D7:D12" si="0">B7-C7</f>
        <v>0</v>
      </c>
      <c r="E7" s="72">
        <f>'TAB6.1'!B18</f>
        <v>0</v>
      </c>
      <c r="F7" s="79">
        <f>'TAB6.1'!B19</f>
        <v>0</v>
      </c>
      <c r="G7" s="484" t="s">
        <v>449</v>
      </c>
      <c r="H7" s="92"/>
    </row>
    <row r="8" spans="1:8" s="73" customFormat="1" ht="27" x14ac:dyDescent="0.3">
      <c r="A8" s="533" t="s">
        <v>616</v>
      </c>
      <c r="B8" s="72">
        <f>'TAB6.2'!F8</f>
        <v>0</v>
      </c>
      <c r="C8" s="72">
        <f>'TAB6.2'!G8</f>
        <v>0</v>
      </c>
      <c r="D8" s="78">
        <f t="shared" si="0"/>
        <v>0</v>
      </c>
      <c r="E8" s="72">
        <f>D8</f>
        <v>0</v>
      </c>
      <c r="F8" s="83"/>
      <c r="G8" s="484" t="s">
        <v>450</v>
      </c>
      <c r="H8" s="92"/>
    </row>
    <row r="9" spans="1:8" s="73" customFormat="1" ht="27" x14ac:dyDescent="0.3">
      <c r="A9" s="534" t="s">
        <v>617</v>
      </c>
      <c r="B9" s="72">
        <f>'TAB6.3'!F8</f>
        <v>0</v>
      </c>
      <c r="C9" s="72">
        <f>'TAB6.3'!G8</f>
        <v>0</v>
      </c>
      <c r="D9" s="78">
        <f t="shared" si="0"/>
        <v>0</v>
      </c>
      <c r="E9" s="72">
        <f>D9</f>
        <v>0</v>
      </c>
      <c r="F9" s="83"/>
      <c r="G9" s="484" t="s">
        <v>451</v>
      </c>
      <c r="H9" s="92"/>
    </row>
    <row r="10" spans="1:8" s="73" customFormat="1" ht="40.5" x14ac:dyDescent="0.3">
      <c r="A10" s="533" t="s">
        <v>618</v>
      </c>
      <c r="B10" s="72">
        <f>SUM('TAB6.4'!F7,'TAB6.4'!F16,'TAB6.4'!F10,'TAB6.4'!F19,'TAB6.4'!F25)</f>
        <v>0</v>
      </c>
      <c r="C10" s="72">
        <f>SUM('TAB6.4'!G7,'TAB6.4'!G16,'TAB6.4'!G10,'TAB6.4'!G19,'TAB6.4'!G25)</f>
        <v>0</v>
      </c>
      <c r="D10" s="78">
        <f>B10-C10</f>
        <v>0</v>
      </c>
      <c r="E10" s="72">
        <f>D10</f>
        <v>0</v>
      </c>
      <c r="F10" s="83"/>
      <c r="G10" s="484" t="s">
        <v>452</v>
      </c>
      <c r="H10" s="92"/>
    </row>
    <row r="11" spans="1:8" s="73" customFormat="1" ht="15" x14ac:dyDescent="0.3">
      <c r="A11" s="534" t="s">
        <v>619</v>
      </c>
      <c r="B11" s="72">
        <f>'TAB6.5'!F6</f>
        <v>0</v>
      </c>
      <c r="C11" s="72">
        <f>'TAB6.5'!G6</f>
        <v>0</v>
      </c>
      <c r="D11" s="78">
        <f t="shared" si="0"/>
        <v>0</v>
      </c>
      <c r="E11" s="72">
        <f>'TAB6.5'!B14</f>
        <v>0</v>
      </c>
      <c r="F11" s="79">
        <f>'TAB6.5'!B15</f>
        <v>0</v>
      </c>
      <c r="G11" s="484" t="s">
        <v>453</v>
      </c>
      <c r="H11" s="92"/>
    </row>
    <row r="12" spans="1:8" s="73" customFormat="1" ht="27" x14ac:dyDescent="0.3">
      <c r="A12" s="534" t="s">
        <v>610</v>
      </c>
      <c r="B12" s="72">
        <f>'TAB5.3'!F13</f>
        <v>0</v>
      </c>
      <c r="C12" s="72">
        <f>'TAB5.3'!G13</f>
        <v>0</v>
      </c>
      <c r="D12" s="78">
        <f t="shared" si="0"/>
        <v>0</v>
      </c>
      <c r="E12" s="72">
        <f>D12</f>
        <v>0</v>
      </c>
      <c r="F12" s="83"/>
      <c r="G12" s="484" t="s">
        <v>878</v>
      </c>
    </row>
    <row r="13" spans="1:8" s="89" customFormat="1" x14ac:dyDescent="0.3">
      <c r="A13" s="535" t="s">
        <v>14</v>
      </c>
      <c r="B13" s="88">
        <f>SUM(B7:B12)</f>
        <v>0</v>
      </c>
      <c r="C13" s="88">
        <f>SUM(C7:C12)</f>
        <v>0</v>
      </c>
      <c r="D13" s="88">
        <f>SUM(D7:D12)</f>
        <v>0</v>
      </c>
      <c r="E13" s="88">
        <f>SUM(E7:E12)</f>
        <v>0</v>
      </c>
      <c r="F13" s="88">
        <f>SUM(F7:F12)</f>
        <v>0</v>
      </c>
      <c r="G13" s="59"/>
    </row>
    <row r="14" spans="1:8" s="73" customFormat="1" x14ac:dyDescent="0.3">
      <c r="A14" s="531"/>
      <c r="B14" s="477"/>
      <c r="C14" s="78"/>
      <c r="D14" s="78"/>
      <c r="E14" s="72"/>
      <c r="F14" s="81"/>
      <c r="G14" s="41"/>
    </row>
    <row r="15" spans="1:8" s="73" customFormat="1" x14ac:dyDescent="0.3">
      <c r="A15" s="146"/>
      <c r="B15" s="199"/>
      <c r="C15" s="144"/>
      <c r="D15" s="144"/>
      <c r="E15" s="199"/>
      <c r="F15" s="200"/>
      <c r="G15" s="41"/>
    </row>
    <row r="16" spans="1:8" s="73" customFormat="1" x14ac:dyDescent="0.3">
      <c r="A16" s="146"/>
      <c r="B16" s="199"/>
      <c r="C16" s="144"/>
      <c r="D16" s="144"/>
      <c r="E16" s="199"/>
      <c r="F16" s="200"/>
      <c r="G16" s="41"/>
    </row>
    <row r="17" spans="1:7" s="73" customFormat="1" x14ac:dyDescent="0.3">
      <c r="A17" s="146"/>
      <c r="B17" s="199"/>
      <c r="C17" s="144"/>
      <c r="D17" s="144"/>
      <c r="E17" s="199"/>
      <c r="F17" s="200"/>
      <c r="G17" s="41"/>
    </row>
    <row r="18" spans="1:7" s="73" customFormat="1" x14ac:dyDescent="0.3">
      <c r="A18" s="146"/>
      <c r="B18" s="199"/>
      <c r="C18" s="144"/>
      <c r="D18" s="144"/>
      <c r="E18" s="199"/>
      <c r="F18" s="200"/>
      <c r="G18" s="41"/>
    </row>
    <row r="19" spans="1:7" s="73" customFormat="1" x14ac:dyDescent="0.3">
      <c r="A19" s="146"/>
      <c r="B19" s="199"/>
      <c r="C19" s="144"/>
      <c r="D19" s="144"/>
      <c r="E19" s="199"/>
      <c r="F19" s="200"/>
      <c r="G19" s="41"/>
    </row>
    <row r="20" spans="1:7" s="73" customFormat="1" x14ac:dyDescent="0.3">
      <c r="A20" s="146"/>
      <c r="B20" s="199"/>
      <c r="C20" s="144"/>
      <c r="D20" s="144"/>
      <c r="E20" s="199"/>
      <c r="F20" s="200"/>
      <c r="G20" s="41"/>
    </row>
    <row r="21" spans="1:7" s="73" customFormat="1" x14ac:dyDescent="0.3">
      <c r="A21" s="146"/>
      <c r="B21" s="199"/>
      <c r="C21" s="144"/>
      <c r="D21" s="144"/>
      <c r="E21" s="199"/>
      <c r="F21" s="200"/>
      <c r="G21" s="41"/>
    </row>
    <row r="22" spans="1:7" s="73" customFormat="1" x14ac:dyDescent="0.3">
      <c r="A22" s="146"/>
      <c r="B22" s="199"/>
      <c r="C22" s="144"/>
      <c r="D22" s="144"/>
      <c r="E22" s="199"/>
      <c r="F22" s="200"/>
      <c r="G22" s="41"/>
    </row>
    <row r="23" spans="1:7" s="73" customFormat="1" x14ac:dyDescent="0.3">
      <c r="A23" s="146"/>
      <c r="B23" s="199"/>
      <c r="C23" s="144"/>
      <c r="D23" s="144"/>
      <c r="E23" s="199"/>
      <c r="F23" s="200"/>
      <c r="G23" s="41"/>
    </row>
    <row r="24" spans="1:7" s="73" customFormat="1" x14ac:dyDescent="0.3">
      <c r="A24" s="146"/>
      <c r="B24" s="199"/>
      <c r="C24" s="144"/>
      <c r="D24" s="144"/>
      <c r="E24" s="199"/>
      <c r="F24" s="200"/>
      <c r="G24" s="41"/>
    </row>
    <row r="25" spans="1:7" s="73" customFormat="1" x14ac:dyDescent="0.3">
      <c r="A25" s="146"/>
      <c r="B25" s="199"/>
      <c r="C25" s="144"/>
      <c r="D25" s="144"/>
      <c r="E25" s="199"/>
      <c r="F25" s="200"/>
      <c r="G25" s="41"/>
    </row>
    <row r="26" spans="1:7" s="73" customFormat="1" x14ac:dyDescent="0.3">
      <c r="A26" s="146"/>
      <c r="B26" s="199"/>
      <c r="C26" s="144"/>
      <c r="D26" s="144"/>
      <c r="E26" s="199"/>
      <c r="F26" s="200"/>
      <c r="G26" s="41"/>
    </row>
    <row r="27" spans="1:7" s="73" customFormat="1" x14ac:dyDescent="0.3">
      <c r="A27" s="146"/>
      <c r="B27" s="199"/>
      <c r="C27" s="144"/>
      <c r="D27" s="144"/>
      <c r="E27" s="199"/>
      <c r="F27" s="200"/>
      <c r="G27" s="41"/>
    </row>
    <row r="28" spans="1:7" s="73" customFormat="1" x14ac:dyDescent="0.3">
      <c r="A28" s="146"/>
      <c r="B28" s="199"/>
      <c r="C28" s="144"/>
      <c r="D28" s="144"/>
      <c r="E28" s="199"/>
      <c r="F28" s="200"/>
      <c r="G28" s="41"/>
    </row>
    <row r="29" spans="1:7" s="73" customFormat="1" x14ac:dyDescent="0.3">
      <c r="A29" s="146"/>
      <c r="B29" s="199"/>
      <c r="C29" s="144"/>
      <c r="D29" s="144"/>
      <c r="E29" s="199"/>
      <c r="F29" s="200"/>
      <c r="G29" s="41"/>
    </row>
    <row r="30" spans="1:7" s="73" customFormat="1" x14ac:dyDescent="0.3">
      <c r="A30" s="146"/>
      <c r="B30" s="199"/>
      <c r="C30" s="144"/>
      <c r="D30" s="144"/>
      <c r="E30" s="199"/>
      <c r="F30" s="200"/>
      <c r="G30" s="41"/>
    </row>
    <row r="31" spans="1:7" s="73" customFormat="1" x14ac:dyDescent="0.3">
      <c r="A31" s="146"/>
      <c r="B31" s="199"/>
      <c r="C31" s="144"/>
      <c r="D31" s="144"/>
      <c r="E31" s="199"/>
      <c r="F31" s="200"/>
      <c r="G31" s="41"/>
    </row>
    <row r="32" spans="1:7" s="73" customFormat="1" x14ac:dyDescent="0.3">
      <c r="A32" s="146"/>
      <c r="B32" s="199"/>
      <c r="C32" s="144"/>
      <c r="D32" s="144"/>
      <c r="E32" s="199"/>
      <c r="F32" s="200"/>
      <c r="G32" s="41"/>
    </row>
    <row r="33" spans="1:7" s="73" customFormat="1" x14ac:dyDescent="0.3">
      <c r="A33" s="146"/>
      <c r="B33" s="199"/>
      <c r="C33" s="144"/>
      <c r="D33" s="144"/>
      <c r="E33" s="199"/>
      <c r="F33" s="200"/>
      <c r="G33" s="41"/>
    </row>
    <row r="34" spans="1:7" s="73" customFormat="1" x14ac:dyDescent="0.3">
      <c r="A34" s="146"/>
      <c r="B34" s="199"/>
      <c r="C34" s="144"/>
      <c r="D34" s="144"/>
      <c r="E34" s="199"/>
      <c r="F34" s="200"/>
      <c r="G34" s="41"/>
    </row>
    <row r="35" spans="1:7" s="73" customFormat="1" x14ac:dyDescent="0.3">
      <c r="A35" s="146"/>
      <c r="B35" s="199"/>
      <c r="C35" s="144"/>
      <c r="D35" s="144"/>
      <c r="E35" s="199"/>
      <c r="F35" s="200"/>
      <c r="G35" s="41"/>
    </row>
    <row r="36" spans="1:7" s="73" customFormat="1" x14ac:dyDescent="0.3">
      <c r="A36" s="146"/>
      <c r="B36" s="199"/>
      <c r="C36" s="144"/>
      <c r="D36" s="144"/>
      <c r="E36" s="199"/>
      <c r="F36" s="200"/>
      <c r="G36" s="41"/>
    </row>
    <row r="37" spans="1:7" s="73" customFormat="1" x14ac:dyDescent="0.3">
      <c r="A37" s="146"/>
      <c r="B37" s="199"/>
      <c r="C37" s="144"/>
      <c r="D37" s="144"/>
      <c r="E37" s="199"/>
      <c r="F37" s="200"/>
      <c r="G37" s="41"/>
    </row>
    <row r="38" spans="1:7" s="73" customFormat="1" x14ac:dyDescent="0.3">
      <c r="A38" s="146"/>
      <c r="B38" s="199"/>
      <c r="C38" s="144"/>
      <c r="D38" s="144"/>
      <c r="E38" s="199"/>
      <c r="F38" s="200"/>
      <c r="G38" s="41"/>
    </row>
    <row r="39" spans="1:7" s="73" customFormat="1" x14ac:dyDescent="0.3">
      <c r="A39" s="146"/>
      <c r="B39" s="199"/>
      <c r="C39" s="144"/>
      <c r="D39" s="144"/>
      <c r="E39" s="199"/>
      <c r="F39" s="200"/>
      <c r="G39" s="41"/>
    </row>
    <row r="40" spans="1:7" s="73" customFormat="1" x14ac:dyDescent="0.3">
      <c r="A40" s="146"/>
      <c r="B40" s="199"/>
      <c r="C40" s="144"/>
      <c r="D40" s="144"/>
      <c r="E40" s="199"/>
      <c r="F40" s="200"/>
      <c r="G40" s="41"/>
    </row>
    <row r="41" spans="1:7" s="73" customFormat="1" x14ac:dyDescent="0.3">
      <c r="A41" s="146"/>
      <c r="B41" s="199"/>
      <c r="C41" s="144"/>
      <c r="D41" s="144"/>
      <c r="E41" s="199"/>
      <c r="F41" s="200"/>
      <c r="G41" s="41"/>
    </row>
    <row r="42" spans="1:7" s="73" customFormat="1" x14ac:dyDescent="0.3">
      <c r="A42" s="146"/>
      <c r="B42" s="199"/>
      <c r="C42" s="144"/>
      <c r="D42" s="144"/>
      <c r="E42" s="199"/>
      <c r="F42" s="200"/>
      <c r="G42" s="41"/>
    </row>
    <row r="43" spans="1:7" s="73" customFormat="1" x14ac:dyDescent="0.3">
      <c r="A43" s="146"/>
      <c r="B43" s="199"/>
      <c r="C43" s="144"/>
      <c r="D43" s="144"/>
      <c r="E43" s="199"/>
      <c r="F43" s="200"/>
      <c r="G43" s="41"/>
    </row>
    <row r="44" spans="1:7" s="73" customFormat="1" x14ac:dyDescent="0.3">
      <c r="A44" s="146"/>
      <c r="B44" s="199"/>
      <c r="C44" s="144"/>
      <c r="D44" s="144"/>
      <c r="E44" s="199"/>
      <c r="F44" s="200"/>
      <c r="G44" s="41"/>
    </row>
    <row r="45" spans="1:7" s="73" customFormat="1" x14ac:dyDescent="0.3">
      <c r="A45" s="146"/>
      <c r="B45" s="199"/>
      <c r="C45" s="144"/>
      <c r="D45" s="144"/>
      <c r="E45" s="199"/>
      <c r="F45" s="200"/>
      <c r="G45" s="41"/>
    </row>
    <row r="46" spans="1:7" s="73" customFormat="1" x14ac:dyDescent="0.3">
      <c r="A46" s="146"/>
      <c r="B46" s="145"/>
      <c r="C46" s="146"/>
      <c r="D46" s="146"/>
      <c r="E46" s="118"/>
      <c r="G46" s="41"/>
    </row>
    <row r="47" spans="1:7" s="73" customFormat="1" x14ac:dyDescent="0.3">
      <c r="A47" s="146"/>
      <c r="B47" s="145"/>
      <c r="C47" s="146"/>
      <c r="D47" s="146"/>
      <c r="E47" s="118"/>
      <c r="G47" s="41"/>
    </row>
    <row r="48" spans="1:7" s="73" customFormat="1" x14ac:dyDescent="0.3">
      <c r="A48" s="146"/>
      <c r="B48" s="145"/>
      <c r="C48" s="146"/>
      <c r="D48" s="146"/>
      <c r="E48" s="118"/>
      <c r="G48" s="41"/>
    </row>
    <row r="49" spans="1:7" s="73" customFormat="1" x14ac:dyDescent="0.3">
      <c r="A49" s="146"/>
      <c r="B49" s="145"/>
      <c r="C49" s="146"/>
      <c r="D49" s="146"/>
      <c r="E49" s="118"/>
      <c r="G49" s="41"/>
    </row>
    <row r="50" spans="1:7" s="73" customFormat="1" x14ac:dyDescent="0.3">
      <c r="A50" s="146"/>
      <c r="B50" s="145"/>
      <c r="C50" s="146"/>
      <c r="D50" s="146"/>
      <c r="E50" s="118"/>
      <c r="G50" s="41"/>
    </row>
    <row r="51" spans="1:7" s="73" customFormat="1" x14ac:dyDescent="0.3">
      <c r="A51" s="146"/>
      <c r="B51" s="145"/>
      <c r="C51" s="146"/>
      <c r="D51" s="146"/>
      <c r="E51" s="118"/>
      <c r="G51" s="41"/>
    </row>
    <row r="52" spans="1:7" s="73" customFormat="1" x14ac:dyDescent="0.3">
      <c r="A52" s="146"/>
      <c r="B52" s="145"/>
      <c r="C52" s="146"/>
      <c r="D52" s="146"/>
      <c r="E52" s="118"/>
      <c r="G52" s="41"/>
    </row>
    <row r="53" spans="1:7" s="73" customFormat="1" x14ac:dyDescent="0.3">
      <c r="A53" s="146"/>
      <c r="B53" s="145"/>
      <c r="C53" s="146"/>
      <c r="D53" s="146"/>
      <c r="E53" s="118"/>
      <c r="G53" s="41"/>
    </row>
    <row r="54" spans="1:7" s="73" customFormat="1" x14ac:dyDescent="0.3">
      <c r="A54" s="146"/>
      <c r="B54" s="145"/>
      <c r="C54" s="146"/>
      <c r="D54" s="146"/>
      <c r="E54" s="118"/>
      <c r="G54" s="41"/>
    </row>
    <row r="55" spans="1:7" s="73" customFormat="1" x14ac:dyDescent="0.3">
      <c r="A55" s="146"/>
      <c r="B55" s="145"/>
      <c r="C55" s="146"/>
      <c r="D55" s="146"/>
      <c r="E55" s="118"/>
      <c r="G55" s="41"/>
    </row>
    <row r="56" spans="1:7" s="73" customFormat="1" x14ac:dyDescent="0.3">
      <c r="A56" s="146"/>
      <c r="B56" s="145"/>
      <c r="C56" s="146"/>
      <c r="D56" s="146"/>
      <c r="E56" s="118"/>
      <c r="G56" s="41"/>
    </row>
    <row r="57" spans="1:7" s="73" customFormat="1" x14ac:dyDescent="0.3">
      <c r="A57" s="146"/>
      <c r="B57" s="145"/>
      <c r="C57" s="146"/>
      <c r="D57" s="146"/>
      <c r="E57" s="118"/>
      <c r="G57" s="41"/>
    </row>
    <row r="58" spans="1:7" s="73" customFormat="1" x14ac:dyDescent="0.3">
      <c r="A58" s="146"/>
      <c r="B58" s="145"/>
      <c r="C58" s="146"/>
      <c r="D58" s="146"/>
      <c r="E58" s="118"/>
      <c r="G58" s="41"/>
    </row>
    <row r="59" spans="1:7" s="73" customFormat="1" x14ac:dyDescent="0.3">
      <c r="A59" s="146"/>
      <c r="B59" s="145"/>
      <c r="C59" s="146"/>
      <c r="D59" s="146"/>
      <c r="E59" s="118"/>
      <c r="G59" s="41"/>
    </row>
    <row r="60" spans="1:7" s="73" customFormat="1" x14ac:dyDescent="0.3">
      <c r="A60" s="146"/>
      <c r="B60" s="145"/>
      <c r="C60" s="146"/>
      <c r="D60" s="146"/>
      <c r="E60" s="118"/>
      <c r="G60" s="41"/>
    </row>
    <row r="61" spans="1:7" s="73" customFormat="1" x14ac:dyDescent="0.3">
      <c r="A61" s="146"/>
      <c r="B61" s="145"/>
      <c r="C61" s="146"/>
      <c r="D61" s="146"/>
      <c r="E61" s="118"/>
      <c r="G61" s="41"/>
    </row>
    <row r="62" spans="1:7" s="73" customFormat="1" x14ac:dyDescent="0.3">
      <c r="A62" s="146"/>
      <c r="B62" s="145"/>
      <c r="C62" s="146"/>
      <c r="D62" s="146"/>
      <c r="E62" s="118"/>
      <c r="G62" s="41"/>
    </row>
    <row r="63" spans="1:7" s="73" customFormat="1" x14ac:dyDescent="0.3">
      <c r="A63" s="146"/>
      <c r="B63" s="145"/>
      <c r="C63" s="146"/>
      <c r="D63" s="146"/>
      <c r="E63" s="118"/>
      <c r="G63" s="41"/>
    </row>
    <row r="64" spans="1:7" s="73" customFormat="1" x14ac:dyDescent="0.3">
      <c r="A64" s="146"/>
      <c r="B64" s="145"/>
      <c r="C64" s="146"/>
      <c r="D64" s="146"/>
      <c r="E64" s="118"/>
      <c r="G64" s="41"/>
    </row>
    <row r="65" spans="1:7" s="73" customFormat="1" x14ac:dyDescent="0.3">
      <c r="A65" s="146"/>
      <c r="B65" s="145"/>
      <c r="C65" s="146"/>
      <c r="D65" s="146"/>
      <c r="E65" s="118"/>
      <c r="G65" s="41"/>
    </row>
    <row r="66" spans="1:7" s="73" customFormat="1" x14ac:dyDescent="0.3">
      <c r="A66" s="146"/>
      <c r="B66" s="145"/>
      <c r="C66" s="146"/>
      <c r="D66" s="146"/>
      <c r="E66" s="118"/>
      <c r="G66" s="41"/>
    </row>
    <row r="67" spans="1:7" s="73" customFormat="1" x14ac:dyDescent="0.3">
      <c r="A67" s="146"/>
      <c r="B67" s="145"/>
      <c r="C67" s="146"/>
      <c r="D67" s="146"/>
      <c r="E67" s="118"/>
      <c r="G67" s="41"/>
    </row>
    <row r="68" spans="1:7" s="73" customFormat="1" x14ac:dyDescent="0.3">
      <c r="A68" s="146"/>
      <c r="B68" s="145"/>
      <c r="C68" s="146"/>
      <c r="D68" s="146"/>
      <c r="E68" s="118"/>
      <c r="G68" s="41"/>
    </row>
    <row r="69" spans="1:7" s="73" customFormat="1" x14ac:dyDescent="0.3">
      <c r="A69" s="146"/>
      <c r="B69" s="145"/>
      <c r="C69" s="146"/>
      <c r="D69" s="146"/>
      <c r="E69" s="118"/>
      <c r="G69" s="41"/>
    </row>
    <row r="70" spans="1:7" s="73" customFormat="1" x14ac:dyDescent="0.3">
      <c r="A70" s="146"/>
      <c r="B70" s="145"/>
      <c r="C70" s="146"/>
      <c r="D70" s="146"/>
      <c r="E70" s="118"/>
      <c r="G70" s="41"/>
    </row>
    <row r="71" spans="1:7" s="73" customFormat="1" x14ac:dyDescent="0.3">
      <c r="A71" s="146"/>
      <c r="B71" s="145"/>
      <c r="C71" s="146"/>
      <c r="D71" s="146"/>
      <c r="E71" s="118"/>
      <c r="G71" s="41"/>
    </row>
    <row r="72" spans="1:7" s="73" customFormat="1" x14ac:dyDescent="0.3">
      <c r="A72" s="146"/>
      <c r="B72" s="145"/>
      <c r="C72" s="146"/>
      <c r="D72" s="146"/>
      <c r="E72" s="118"/>
      <c r="G72" s="41"/>
    </row>
    <row r="73" spans="1:7" s="73" customFormat="1" x14ac:dyDescent="0.3">
      <c r="A73" s="146"/>
      <c r="B73" s="145"/>
      <c r="C73" s="146"/>
      <c r="D73" s="146"/>
      <c r="E73" s="118"/>
      <c r="G73" s="41"/>
    </row>
    <row r="74" spans="1:7" s="73" customFormat="1" x14ac:dyDescent="0.3">
      <c r="A74" s="146"/>
      <c r="B74" s="145"/>
      <c r="C74" s="146"/>
      <c r="D74" s="146"/>
      <c r="E74" s="118"/>
      <c r="G74" s="41"/>
    </row>
    <row r="75" spans="1:7" s="73" customFormat="1" x14ac:dyDescent="0.3">
      <c r="A75" s="146"/>
      <c r="B75" s="145"/>
      <c r="C75" s="146"/>
      <c r="D75" s="146"/>
      <c r="E75" s="118"/>
      <c r="G75" s="41"/>
    </row>
    <row r="76" spans="1:7" s="73" customFormat="1" x14ac:dyDescent="0.3">
      <c r="A76" s="146"/>
      <c r="B76" s="145"/>
      <c r="C76" s="146"/>
      <c r="D76" s="146"/>
      <c r="E76" s="118"/>
      <c r="G76" s="41"/>
    </row>
    <row r="77" spans="1:7" s="73" customFormat="1" x14ac:dyDescent="0.3">
      <c r="A77" s="146"/>
      <c r="B77" s="145"/>
      <c r="C77" s="146"/>
      <c r="D77" s="146"/>
      <c r="E77" s="118"/>
      <c r="G77" s="41"/>
    </row>
    <row r="78" spans="1:7" s="73" customFormat="1" x14ac:dyDescent="0.3">
      <c r="A78" s="146"/>
      <c r="B78" s="145"/>
      <c r="C78" s="146"/>
      <c r="D78" s="146"/>
      <c r="E78" s="118"/>
      <c r="G78" s="41"/>
    </row>
    <row r="79" spans="1:7" s="73" customFormat="1" x14ac:dyDescent="0.3">
      <c r="A79" s="146"/>
      <c r="B79" s="145"/>
      <c r="C79" s="146"/>
      <c r="D79" s="146"/>
      <c r="E79" s="118"/>
      <c r="G79" s="41"/>
    </row>
    <row r="80" spans="1:7" s="73" customFormat="1" x14ac:dyDescent="0.3">
      <c r="A80" s="146"/>
      <c r="B80" s="145"/>
      <c r="C80" s="146"/>
      <c r="D80" s="146"/>
      <c r="E80" s="118"/>
      <c r="G80" s="41"/>
    </row>
    <row r="81" spans="1:7" s="73" customFormat="1" x14ac:dyDescent="0.3">
      <c r="A81" s="146"/>
      <c r="B81" s="145"/>
      <c r="C81" s="146"/>
      <c r="D81" s="146"/>
      <c r="E81" s="118"/>
      <c r="G81" s="41"/>
    </row>
    <row r="82" spans="1:7" s="73" customFormat="1" x14ac:dyDescent="0.3">
      <c r="A82" s="146"/>
      <c r="B82" s="145"/>
      <c r="C82" s="146"/>
      <c r="D82" s="146"/>
      <c r="E82" s="118"/>
      <c r="G82" s="41"/>
    </row>
    <row r="83" spans="1:7" s="73" customFormat="1" x14ac:dyDescent="0.3">
      <c r="A83" s="146"/>
      <c r="B83" s="145"/>
      <c r="C83" s="146"/>
      <c r="D83" s="146"/>
      <c r="E83" s="118"/>
      <c r="G83" s="41"/>
    </row>
    <row r="84" spans="1:7" s="73" customFormat="1" x14ac:dyDescent="0.3">
      <c r="A84" s="146"/>
      <c r="B84" s="145"/>
      <c r="C84" s="146"/>
      <c r="D84" s="146"/>
      <c r="E84" s="118"/>
      <c r="G84" s="41"/>
    </row>
    <row r="85" spans="1:7" s="73" customFormat="1" x14ac:dyDescent="0.3">
      <c r="A85" s="146"/>
      <c r="B85" s="145"/>
      <c r="C85" s="146"/>
      <c r="D85" s="146"/>
      <c r="E85" s="118"/>
      <c r="G85" s="41"/>
    </row>
    <row r="86" spans="1:7" s="73" customFormat="1" x14ac:dyDescent="0.3">
      <c r="A86" s="146"/>
      <c r="B86" s="145"/>
      <c r="C86" s="146"/>
      <c r="D86" s="146"/>
      <c r="E86" s="118"/>
      <c r="G86" s="41"/>
    </row>
    <row r="87" spans="1:7" s="73" customFormat="1" x14ac:dyDescent="0.3">
      <c r="A87" s="146"/>
      <c r="B87" s="145"/>
      <c r="C87" s="146"/>
      <c r="D87" s="146"/>
      <c r="E87" s="118"/>
      <c r="G87" s="41"/>
    </row>
    <row r="88" spans="1:7" s="73" customFormat="1" x14ac:dyDescent="0.3">
      <c r="A88" s="146"/>
      <c r="B88" s="145"/>
      <c r="C88" s="146"/>
      <c r="D88" s="146"/>
      <c r="E88" s="118"/>
      <c r="G88" s="41"/>
    </row>
    <row r="89" spans="1:7" s="73" customFormat="1" x14ac:dyDescent="0.3">
      <c r="A89" s="146"/>
      <c r="B89" s="145"/>
      <c r="C89" s="146"/>
      <c r="D89" s="146"/>
      <c r="E89" s="118"/>
      <c r="G89" s="41"/>
    </row>
    <row r="90" spans="1:7" s="73" customFormat="1" x14ac:dyDescent="0.3">
      <c r="A90" s="146"/>
      <c r="B90" s="145"/>
      <c r="C90" s="146"/>
      <c r="D90" s="146"/>
      <c r="E90" s="118"/>
      <c r="G90" s="41"/>
    </row>
    <row r="91" spans="1:7" s="73" customFormat="1" x14ac:dyDescent="0.3">
      <c r="A91" s="146"/>
      <c r="B91" s="145"/>
      <c r="C91" s="146"/>
      <c r="D91" s="146"/>
      <c r="E91" s="118"/>
      <c r="G91" s="41"/>
    </row>
    <row r="92" spans="1:7" s="73" customFormat="1" x14ac:dyDescent="0.3">
      <c r="A92" s="146"/>
      <c r="B92" s="145"/>
      <c r="C92" s="146"/>
      <c r="D92" s="146"/>
      <c r="E92" s="118"/>
      <c r="G92" s="41"/>
    </row>
    <row r="93" spans="1:7" s="73" customFormat="1" x14ac:dyDescent="0.3">
      <c r="A93" s="146"/>
      <c r="B93" s="145"/>
      <c r="C93" s="146"/>
      <c r="D93" s="146"/>
      <c r="E93" s="118"/>
      <c r="G93" s="41"/>
    </row>
    <row r="94" spans="1:7" s="73" customFormat="1" x14ac:dyDescent="0.3">
      <c r="A94" s="146"/>
      <c r="B94" s="145"/>
      <c r="C94" s="146"/>
      <c r="D94" s="146"/>
      <c r="E94" s="118"/>
      <c r="G94" s="41"/>
    </row>
    <row r="95" spans="1:7" s="73" customFormat="1" x14ac:dyDescent="0.3">
      <c r="A95" s="146"/>
      <c r="B95" s="145"/>
      <c r="C95" s="146"/>
      <c r="D95" s="146"/>
      <c r="E95" s="118"/>
      <c r="G95" s="41"/>
    </row>
    <row r="96" spans="1:7" s="73" customFormat="1" x14ac:dyDescent="0.3">
      <c r="A96" s="146"/>
      <c r="B96" s="145"/>
      <c r="C96" s="146"/>
      <c r="D96" s="146"/>
      <c r="E96" s="118"/>
      <c r="G96" s="41"/>
    </row>
    <row r="97" spans="1:7" s="73" customFormat="1" x14ac:dyDescent="0.3">
      <c r="A97" s="146"/>
      <c r="B97" s="145"/>
      <c r="C97" s="146"/>
      <c r="D97" s="146"/>
      <c r="E97" s="118"/>
      <c r="G97" s="41"/>
    </row>
    <row r="98" spans="1:7" s="73" customFormat="1" x14ac:dyDescent="0.3">
      <c r="A98" s="146"/>
      <c r="B98" s="145"/>
      <c r="C98" s="146"/>
      <c r="D98" s="146"/>
      <c r="E98" s="118"/>
      <c r="G98" s="41"/>
    </row>
    <row r="99" spans="1:7" s="73" customFormat="1" x14ac:dyDescent="0.3">
      <c r="A99" s="146"/>
      <c r="B99" s="145"/>
      <c r="C99" s="146"/>
      <c r="D99" s="146"/>
      <c r="E99" s="118"/>
      <c r="G99" s="41"/>
    </row>
    <row r="100" spans="1:7" s="73" customFormat="1" x14ac:dyDescent="0.3">
      <c r="A100" s="146"/>
      <c r="B100" s="145"/>
      <c r="C100" s="146"/>
      <c r="D100" s="146"/>
      <c r="E100" s="118"/>
      <c r="G100" s="41"/>
    </row>
    <row r="101" spans="1:7" s="73" customFormat="1" x14ac:dyDescent="0.3">
      <c r="A101" s="146"/>
      <c r="B101" s="145"/>
      <c r="C101" s="146"/>
      <c r="D101" s="146"/>
      <c r="E101" s="118"/>
      <c r="G101" s="41"/>
    </row>
    <row r="102" spans="1:7" s="73" customFormat="1" x14ac:dyDescent="0.3">
      <c r="A102" s="146"/>
      <c r="B102" s="145"/>
      <c r="C102" s="146"/>
      <c r="D102" s="146"/>
      <c r="E102" s="118"/>
      <c r="G102" s="41"/>
    </row>
    <row r="103" spans="1:7" s="73" customFormat="1" x14ac:dyDescent="0.3">
      <c r="A103" s="146"/>
      <c r="B103" s="145"/>
      <c r="C103" s="146"/>
      <c r="D103" s="146"/>
      <c r="E103" s="118"/>
      <c r="G103" s="41"/>
    </row>
    <row r="104" spans="1:7" s="73" customFormat="1" x14ac:dyDescent="0.3">
      <c r="A104" s="146"/>
      <c r="B104" s="145"/>
      <c r="C104" s="146"/>
      <c r="D104" s="146"/>
      <c r="E104" s="118"/>
      <c r="G104" s="41"/>
    </row>
    <row r="105" spans="1:7" s="73" customFormat="1" x14ac:dyDescent="0.3">
      <c r="A105" s="146"/>
      <c r="B105" s="145"/>
      <c r="C105" s="146"/>
      <c r="D105" s="146"/>
      <c r="E105" s="118"/>
      <c r="G105" s="41"/>
    </row>
    <row r="106" spans="1:7" s="73" customFormat="1" x14ac:dyDescent="0.3">
      <c r="A106" s="146"/>
      <c r="B106" s="145"/>
      <c r="C106" s="146"/>
      <c r="D106" s="146"/>
      <c r="E106" s="118"/>
      <c r="G106" s="41"/>
    </row>
    <row r="107" spans="1:7" s="73" customFormat="1" x14ac:dyDescent="0.3">
      <c r="A107" s="146"/>
      <c r="B107" s="145"/>
      <c r="C107" s="146"/>
      <c r="D107" s="146"/>
      <c r="E107" s="118"/>
      <c r="G107" s="41"/>
    </row>
    <row r="108" spans="1:7" s="73" customFormat="1" x14ac:dyDescent="0.3">
      <c r="A108" s="146"/>
      <c r="B108" s="145"/>
      <c r="C108" s="146"/>
      <c r="D108" s="146"/>
      <c r="E108" s="118"/>
      <c r="G108" s="41"/>
    </row>
    <row r="109" spans="1:7" s="73" customFormat="1" x14ac:dyDescent="0.3">
      <c r="A109" s="146"/>
      <c r="B109" s="145"/>
      <c r="C109" s="146"/>
      <c r="D109" s="146"/>
      <c r="E109" s="118"/>
      <c r="G109" s="41"/>
    </row>
    <row r="110" spans="1:7" s="73" customFormat="1" x14ac:dyDescent="0.3">
      <c r="A110" s="146"/>
      <c r="B110" s="145"/>
      <c r="C110" s="146"/>
      <c r="D110" s="146"/>
      <c r="E110" s="118"/>
      <c r="G110" s="41"/>
    </row>
    <row r="111" spans="1:7" s="73" customFormat="1" x14ac:dyDescent="0.3">
      <c r="A111" s="146"/>
      <c r="B111" s="145"/>
      <c r="C111" s="146"/>
      <c r="D111" s="146"/>
      <c r="E111" s="118"/>
      <c r="G111" s="41"/>
    </row>
    <row r="112" spans="1:7" s="73" customFormat="1" x14ac:dyDescent="0.3">
      <c r="A112" s="146"/>
      <c r="B112" s="145"/>
      <c r="C112" s="146"/>
      <c r="D112" s="146"/>
      <c r="E112" s="118"/>
      <c r="G112" s="41"/>
    </row>
    <row r="113" spans="1:7" s="73" customFormat="1" x14ac:dyDescent="0.3">
      <c r="A113" s="146"/>
      <c r="B113" s="145"/>
      <c r="C113" s="146"/>
      <c r="D113" s="146"/>
      <c r="E113" s="118"/>
      <c r="G113" s="41"/>
    </row>
    <row r="114" spans="1:7" s="73" customFormat="1" x14ac:dyDescent="0.3">
      <c r="A114" s="146"/>
      <c r="B114" s="145"/>
      <c r="C114" s="146"/>
      <c r="D114" s="146"/>
      <c r="E114" s="118"/>
      <c r="G114" s="41"/>
    </row>
    <row r="115" spans="1:7" s="73" customFormat="1" x14ac:dyDescent="0.3">
      <c r="A115" s="146"/>
      <c r="B115" s="145"/>
      <c r="C115" s="146"/>
      <c r="D115" s="146"/>
      <c r="E115" s="118"/>
      <c r="G115" s="41"/>
    </row>
    <row r="116" spans="1:7" s="73" customFormat="1" x14ac:dyDescent="0.3">
      <c r="A116" s="146"/>
      <c r="B116" s="145"/>
      <c r="C116" s="146"/>
      <c r="D116" s="146"/>
      <c r="E116" s="118"/>
      <c r="G116" s="41"/>
    </row>
    <row r="117" spans="1:7" s="73" customFormat="1" x14ac:dyDescent="0.3">
      <c r="A117" s="146"/>
      <c r="B117" s="145"/>
      <c r="C117" s="146"/>
      <c r="D117" s="146"/>
      <c r="E117" s="118"/>
      <c r="G117" s="41"/>
    </row>
    <row r="118" spans="1:7" s="73" customFormat="1" x14ac:dyDescent="0.3">
      <c r="A118" s="146"/>
      <c r="B118" s="145"/>
      <c r="C118" s="146"/>
      <c r="D118" s="146"/>
      <c r="E118" s="118"/>
      <c r="G118" s="41"/>
    </row>
    <row r="119" spans="1:7" s="73" customFormat="1" x14ac:dyDescent="0.3">
      <c r="A119" s="146"/>
      <c r="B119" s="145"/>
      <c r="C119" s="146"/>
      <c r="D119" s="146"/>
      <c r="E119" s="118"/>
      <c r="G119" s="41"/>
    </row>
    <row r="120" spans="1:7" s="73" customFormat="1" x14ac:dyDescent="0.3">
      <c r="A120" s="146"/>
      <c r="B120" s="145"/>
      <c r="C120" s="146"/>
      <c r="D120" s="146"/>
      <c r="E120" s="118"/>
      <c r="G120" s="41"/>
    </row>
    <row r="121" spans="1:7" s="73" customFormat="1" x14ac:dyDescent="0.3">
      <c r="A121" s="146"/>
      <c r="B121" s="145"/>
      <c r="C121" s="146"/>
      <c r="D121" s="146"/>
      <c r="E121" s="118"/>
      <c r="G121" s="41"/>
    </row>
    <row r="122" spans="1:7" s="73" customFormat="1" x14ac:dyDescent="0.3">
      <c r="A122" s="146"/>
      <c r="B122" s="145"/>
      <c r="C122" s="146"/>
      <c r="D122" s="146"/>
      <c r="E122" s="118"/>
      <c r="G122" s="41"/>
    </row>
    <row r="123" spans="1:7" s="73" customFormat="1" x14ac:dyDescent="0.3">
      <c r="A123" s="146"/>
      <c r="B123" s="145"/>
      <c r="C123" s="146"/>
      <c r="D123" s="146"/>
      <c r="E123" s="118"/>
      <c r="G123" s="41"/>
    </row>
    <row r="124" spans="1:7" s="73" customFormat="1" x14ac:dyDescent="0.3">
      <c r="A124" s="146"/>
      <c r="B124" s="145"/>
      <c r="C124" s="146"/>
      <c r="D124" s="146"/>
      <c r="E124" s="118"/>
      <c r="G124" s="41"/>
    </row>
    <row r="125" spans="1:7" s="73" customFormat="1" x14ac:dyDescent="0.3">
      <c r="A125" s="146"/>
      <c r="B125" s="145"/>
      <c r="C125" s="146"/>
      <c r="D125" s="146"/>
      <c r="E125" s="118"/>
      <c r="G125" s="41"/>
    </row>
    <row r="126" spans="1:7" s="73" customFormat="1" x14ac:dyDescent="0.3">
      <c r="A126" s="146"/>
      <c r="B126" s="145"/>
      <c r="C126" s="146"/>
      <c r="D126" s="146"/>
      <c r="E126" s="118"/>
      <c r="G126" s="41"/>
    </row>
    <row r="127" spans="1:7" s="73" customFormat="1" x14ac:dyDescent="0.3">
      <c r="A127" s="146"/>
      <c r="B127" s="145"/>
      <c r="C127" s="146"/>
      <c r="D127" s="146"/>
      <c r="E127" s="118"/>
      <c r="G127" s="41"/>
    </row>
    <row r="128" spans="1:7" s="73" customFormat="1" x14ac:dyDescent="0.3">
      <c r="A128" s="146"/>
      <c r="B128" s="145"/>
      <c r="C128" s="146"/>
      <c r="D128" s="146"/>
      <c r="E128" s="118"/>
      <c r="G128" s="41"/>
    </row>
    <row r="129" spans="1:7" s="73" customFormat="1" x14ac:dyDescent="0.3">
      <c r="A129" s="146"/>
      <c r="B129" s="145"/>
      <c r="C129" s="146"/>
      <c r="D129" s="146"/>
      <c r="E129" s="118"/>
      <c r="G129" s="41"/>
    </row>
    <row r="130" spans="1:7" s="73" customFormat="1" x14ac:dyDescent="0.3">
      <c r="A130" s="146"/>
      <c r="B130" s="145"/>
      <c r="C130" s="146"/>
      <c r="D130" s="146"/>
      <c r="E130" s="118"/>
      <c r="G130" s="41"/>
    </row>
    <row r="131" spans="1:7" s="73" customFormat="1" x14ac:dyDescent="0.3">
      <c r="A131" s="146"/>
      <c r="B131" s="145"/>
      <c r="C131" s="146"/>
      <c r="D131" s="146"/>
      <c r="E131" s="118"/>
      <c r="G131" s="41"/>
    </row>
    <row r="132" spans="1:7" s="73" customFormat="1" x14ac:dyDescent="0.3">
      <c r="A132" s="146"/>
      <c r="B132" s="145"/>
      <c r="C132" s="146"/>
      <c r="D132" s="146"/>
      <c r="E132" s="118"/>
      <c r="G132" s="41"/>
    </row>
    <row r="133" spans="1:7" s="73" customFormat="1" x14ac:dyDescent="0.3">
      <c r="A133" s="146"/>
      <c r="B133" s="145"/>
      <c r="C133" s="146"/>
      <c r="D133" s="146"/>
      <c r="E133" s="118"/>
      <c r="G133" s="41"/>
    </row>
    <row r="134" spans="1:7" s="73" customFormat="1" x14ac:dyDescent="0.3">
      <c r="A134" s="146"/>
      <c r="B134" s="145"/>
      <c r="C134" s="146"/>
      <c r="D134" s="146"/>
      <c r="E134" s="118"/>
      <c r="G134" s="41"/>
    </row>
    <row r="135" spans="1:7" s="73" customFormat="1" x14ac:dyDescent="0.3">
      <c r="A135" s="146"/>
      <c r="B135" s="145"/>
      <c r="C135" s="146"/>
      <c r="D135" s="146"/>
      <c r="E135" s="118"/>
      <c r="G135" s="41"/>
    </row>
    <row r="136" spans="1:7" s="73" customFormat="1" x14ac:dyDescent="0.3">
      <c r="A136" s="146"/>
      <c r="B136" s="145"/>
      <c r="C136" s="146"/>
      <c r="D136" s="146"/>
      <c r="E136" s="118"/>
      <c r="G136" s="41"/>
    </row>
    <row r="137" spans="1:7" s="73" customFormat="1" x14ac:dyDescent="0.3">
      <c r="A137" s="146"/>
      <c r="B137" s="145"/>
      <c r="C137" s="146"/>
      <c r="D137" s="146"/>
      <c r="E137" s="118"/>
      <c r="G137" s="41"/>
    </row>
    <row r="138" spans="1:7" s="73" customFormat="1" x14ac:dyDescent="0.3">
      <c r="A138" s="146"/>
      <c r="B138" s="145"/>
      <c r="C138" s="146"/>
      <c r="D138" s="146"/>
      <c r="E138" s="118"/>
      <c r="G138" s="41"/>
    </row>
  </sheetData>
  <mergeCells count="1">
    <mergeCell ref="A3:G3"/>
  </mergeCells>
  <hyperlinks>
    <hyperlink ref="A1" location="TAB00!A1" display="Retour page de garde" xr:uid="{00000000-0004-0000-1C00-000000000000}"/>
    <hyperlink ref="G7" location="TAB6.1!A1" display="TAB6.1" xr:uid="{00000000-0004-0000-1C00-000001000000}"/>
    <hyperlink ref="G8" location="TAB6.2!A1" display="TAB6.2" xr:uid="{00000000-0004-0000-1C00-000002000000}"/>
    <hyperlink ref="G9" location="TAB6.3!A1" display="TAB6.3" xr:uid="{00000000-0004-0000-1C00-000003000000}"/>
    <hyperlink ref="G10" location="TAB6.4!A1" display="TAB6.4" xr:uid="{00000000-0004-0000-1C00-000004000000}"/>
    <hyperlink ref="G11" location="TAB6.5!A1" display="TAB6.5" xr:uid="{00000000-0004-0000-1C00-000005000000}"/>
    <hyperlink ref="G12" location="TAB5.3!A1" display="TAB5.3" xr:uid="{00000000-0004-0000-1C00-000007000000}"/>
  </hyperlinks>
  <pageMargins left="0.7" right="0.7" top="0.75" bottom="0.75" header="0.3" footer="0.3"/>
  <pageSetup paperSize="9" orientation="landscape"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A3" sqref="A3:H3"/>
    </sheetView>
  </sheetViews>
  <sheetFormatPr baseColWidth="10" defaultColWidth="9.1640625" defaultRowHeight="13.5" x14ac:dyDescent="0.3"/>
  <cols>
    <col min="1" max="1" width="45.83203125" style="142" customWidth="1"/>
    <col min="2" max="3" width="19.5" style="142" customWidth="1"/>
    <col min="4" max="7" width="19.5" style="140" customWidth="1"/>
    <col min="8" max="8" width="20" style="140" bestFit="1" customWidth="1"/>
    <col min="9" max="10" width="7.83203125" style="140"/>
    <col min="11" max="11" width="9.1640625" style="140"/>
    <col min="12" max="16384" width="9.1640625" style="125"/>
  </cols>
  <sheetData>
    <row r="1" spans="1:11" s="140" customFormat="1" ht="15" x14ac:dyDescent="0.3">
      <c r="A1" s="149" t="s">
        <v>33</v>
      </c>
    </row>
    <row r="2" spans="1:11" x14ac:dyDescent="0.3">
      <c r="C2" s="140"/>
      <c r="E2" s="125"/>
      <c r="F2" s="125"/>
      <c r="G2" s="125"/>
      <c r="H2" s="125"/>
      <c r="I2" s="125"/>
      <c r="J2" s="125"/>
      <c r="K2" s="125"/>
    </row>
    <row r="3" spans="1:11" ht="64.900000000000006" customHeight="1" x14ac:dyDescent="0.3">
      <c r="A3" s="617" t="str">
        <f>TAB00!B83&amp;" : "&amp;TAB00!C83</f>
        <v>TAB6.1 : Ecart entre budget et réalité relatif aux charges émanant de factures d’achat d'électricité émises par un fournisseur commercial pour l'alimentation de la clientèle propre du GRD</v>
      </c>
      <c r="B3" s="617"/>
      <c r="C3" s="617"/>
      <c r="D3" s="617"/>
      <c r="E3" s="617"/>
      <c r="F3" s="617"/>
      <c r="G3" s="617"/>
      <c r="H3" s="617"/>
      <c r="I3" s="258"/>
      <c r="J3" s="258"/>
      <c r="K3" s="258"/>
    </row>
    <row r="4" spans="1:11" x14ac:dyDescent="0.3">
      <c r="A4" s="259"/>
      <c r="B4" s="260"/>
      <c r="C4" s="259"/>
      <c r="D4" s="259"/>
      <c r="E4" s="203"/>
      <c r="F4" s="203"/>
      <c r="G4" s="203"/>
      <c r="H4" s="118"/>
      <c r="I4" s="118"/>
      <c r="J4" s="118"/>
      <c r="K4" s="118"/>
    </row>
    <row r="5" spans="1:11" ht="27" x14ac:dyDescent="0.3">
      <c r="A5" s="132" t="s">
        <v>12</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c r="I5" s="118"/>
      <c r="J5" s="118"/>
      <c r="K5" s="118"/>
    </row>
    <row r="6" spans="1:11" ht="27" x14ac:dyDescent="0.3">
      <c r="A6" s="33" t="s">
        <v>490</v>
      </c>
      <c r="B6" s="28"/>
      <c r="C6" s="28"/>
      <c r="D6" s="28"/>
      <c r="E6" s="28"/>
      <c r="F6" s="28"/>
      <c r="G6" s="28"/>
      <c r="H6" s="40">
        <f>F6-G6</f>
        <v>0</v>
      </c>
      <c r="I6" s="118"/>
      <c r="J6" s="118"/>
      <c r="K6" s="118"/>
    </row>
    <row r="7" spans="1:11" ht="27" x14ac:dyDescent="0.3">
      <c r="A7" s="33" t="s">
        <v>491</v>
      </c>
      <c r="B7" s="28"/>
      <c r="C7" s="28"/>
      <c r="D7" s="28"/>
      <c r="E7" s="28"/>
      <c r="F7" s="28"/>
      <c r="G7" s="28"/>
      <c r="H7" s="40">
        <f>F7-G7</f>
        <v>0</v>
      </c>
      <c r="I7" s="118"/>
      <c r="J7" s="118"/>
      <c r="K7" s="118"/>
    </row>
    <row r="8" spans="1:11" x14ac:dyDescent="0.3">
      <c r="A8" s="267" t="s">
        <v>500</v>
      </c>
      <c r="B8" s="120">
        <f>SUM(B6:B7)</f>
        <v>0</v>
      </c>
      <c r="C8" s="120">
        <f t="shared" ref="C8:H8" si="0">SUM(C6:C7)</f>
        <v>0</v>
      </c>
      <c r="D8" s="120">
        <f t="shared" si="0"/>
        <v>0</v>
      </c>
      <c r="E8" s="120">
        <f t="shared" si="0"/>
        <v>0</v>
      </c>
      <c r="F8" s="120">
        <f t="shared" si="0"/>
        <v>0</v>
      </c>
      <c r="G8" s="120">
        <f t="shared" si="0"/>
        <v>0</v>
      </c>
      <c r="H8" s="120">
        <f t="shared" si="0"/>
        <v>0</v>
      </c>
    </row>
    <row r="9" spans="1:11" x14ac:dyDescent="0.3">
      <c r="A9" s="33" t="s">
        <v>492</v>
      </c>
      <c r="B9" s="28"/>
      <c r="C9" s="28"/>
      <c r="D9" s="28"/>
      <c r="E9" s="28"/>
      <c r="F9" s="28"/>
      <c r="G9" s="28"/>
      <c r="H9" s="40">
        <f>F9-G9</f>
        <v>0</v>
      </c>
      <c r="I9" s="118"/>
      <c r="J9" s="118"/>
      <c r="K9" s="118"/>
    </row>
    <row r="10" spans="1:11" x14ac:dyDescent="0.3">
      <c r="A10" s="33" t="s">
        <v>493</v>
      </c>
      <c r="B10" s="28"/>
      <c r="C10" s="28"/>
      <c r="D10" s="28"/>
      <c r="E10" s="28"/>
      <c r="F10" s="28"/>
      <c r="G10" s="28"/>
      <c r="H10" s="40">
        <f>F10-G10</f>
        <v>0</v>
      </c>
      <c r="I10" s="118"/>
      <c r="J10" s="118"/>
      <c r="K10" s="118"/>
    </row>
    <row r="11" spans="1:11" x14ac:dyDescent="0.3">
      <c r="A11" s="267" t="s">
        <v>501</v>
      </c>
      <c r="B11" s="120">
        <f t="shared" ref="B11:H11" si="1">SUM(B9:B10)</f>
        <v>0</v>
      </c>
      <c r="C11" s="120">
        <f t="shared" si="1"/>
        <v>0</v>
      </c>
      <c r="D11" s="120">
        <f t="shared" si="1"/>
        <v>0</v>
      </c>
      <c r="E11" s="120">
        <f t="shared" si="1"/>
        <v>0</v>
      </c>
      <c r="F11" s="120">
        <f t="shared" si="1"/>
        <v>0</v>
      </c>
      <c r="G11" s="120">
        <f t="shared" si="1"/>
        <v>0</v>
      </c>
      <c r="H11" s="120">
        <f t="shared" si="1"/>
        <v>0</v>
      </c>
    </row>
    <row r="12" spans="1:11" x14ac:dyDescent="0.3">
      <c r="A12" s="206" t="s">
        <v>494</v>
      </c>
      <c r="B12" s="268">
        <f t="shared" ref="B12:G12" si="2">IFERROR(B8/B11,)</f>
        <v>0</v>
      </c>
      <c r="C12" s="268">
        <f t="shared" si="2"/>
        <v>0</v>
      </c>
      <c r="D12" s="268">
        <f t="shared" si="2"/>
        <v>0</v>
      </c>
      <c r="E12" s="268">
        <f t="shared" si="2"/>
        <v>0</v>
      </c>
      <c r="F12" s="268">
        <f t="shared" si="2"/>
        <v>0</v>
      </c>
      <c r="G12" s="268">
        <f t="shared" si="2"/>
        <v>0</v>
      </c>
      <c r="H12" s="268">
        <f>F12-G12</f>
        <v>0</v>
      </c>
    </row>
    <row r="14" spans="1:11" s="140" customFormat="1" ht="15" x14ac:dyDescent="0.3">
      <c r="A14" s="262" t="s">
        <v>387</v>
      </c>
      <c r="B14" s="263"/>
      <c r="C14" s="264"/>
      <c r="D14" s="264"/>
      <c r="E14" s="264"/>
      <c r="F14" s="264"/>
      <c r="G14" s="264"/>
      <c r="H14" s="264"/>
    </row>
    <row r="15" spans="1:11" s="118" customFormat="1" ht="12.6" customHeight="1" x14ac:dyDescent="0.3">
      <c r="A15" s="9"/>
      <c r="B15" s="10"/>
      <c r="C15" s="10"/>
      <c r="D15" s="10"/>
      <c r="E15" s="10"/>
      <c r="F15" s="10"/>
      <c r="G15" s="10"/>
      <c r="H15" s="10"/>
    </row>
    <row r="16" spans="1:11" s="118" customFormat="1" ht="33.6" customHeight="1" x14ac:dyDescent="0.3">
      <c r="A16" s="265" t="str">
        <f>TAB00!B43</f>
        <v xml:space="preserve">Prix minimum d'achat d'électricité pour l'alimentation de la clientèle </v>
      </c>
      <c r="B16" s="68">
        <f>INDEX(TAB00!$B$37:$L$47,VLOOKUP(A16,TAB00!$B$37:$L$48,11,FALSE),HLOOKUP(RIGHT(G5,4)*1,TAB00!$B$37:$H$358,2,FALSE))</f>
        <v>0</v>
      </c>
      <c r="C16" s="119"/>
      <c r="D16" s="119"/>
      <c r="E16" s="119"/>
      <c r="F16" s="119"/>
      <c r="G16" s="119"/>
      <c r="H16" s="119"/>
    </row>
    <row r="17" spans="1:8" s="118" customFormat="1" ht="36" customHeight="1" x14ac:dyDescent="0.3">
      <c r="A17" s="265" t="str">
        <f>TAB00!B44</f>
        <v xml:space="preserve">Prix maximum d'achat d'électricité pour l'alimentation de la clientèle </v>
      </c>
      <c r="B17" s="68">
        <f>INDEX(TAB00!$B$37:$L$47,VLOOKUP(A17,TAB00!$B$37:$L$48,11,FALSE),HLOOKUP(RIGHT(G5,4)*1,TAB00!$B$37:$H$358,2,FALSE))</f>
        <v>0</v>
      </c>
      <c r="C17" s="119"/>
      <c r="D17" s="119"/>
      <c r="E17" s="119"/>
      <c r="F17" s="119"/>
      <c r="G17" s="119"/>
      <c r="H17" s="119"/>
    </row>
    <row r="18" spans="1:8" s="118" customFormat="1" ht="24.6" customHeight="1" x14ac:dyDescent="0.3">
      <c r="A18" s="265" t="s">
        <v>11</v>
      </c>
      <c r="B18" s="119">
        <f>IF(AND(G12&lt;=B17,G12&gt;=B16),H8,IF(G12&gt;B17,F8-(G11*B17),IF(G12&lt;B17,F8-(G11*B16))))</f>
        <v>0</v>
      </c>
      <c r="C18" s="119"/>
      <c r="D18" s="119"/>
      <c r="E18" s="70"/>
      <c r="F18" s="119"/>
      <c r="G18" s="119"/>
      <c r="H18" s="119"/>
    </row>
    <row r="19" spans="1:8" s="118" customFormat="1" ht="24.6" customHeight="1" x14ac:dyDescent="0.3">
      <c r="A19" s="266" t="s">
        <v>487</v>
      </c>
      <c r="B19" s="119">
        <f>H8-B18</f>
        <v>0</v>
      </c>
      <c r="C19" s="119"/>
      <c r="D19" s="119"/>
      <c r="E19" s="119"/>
      <c r="F19" s="119"/>
      <c r="G19" s="119"/>
      <c r="H19" s="119"/>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 sqref="A3:H3"/>
    </sheetView>
  </sheetViews>
  <sheetFormatPr baseColWidth="10" defaultColWidth="9.1640625" defaultRowHeight="13.5" x14ac:dyDescent="0.3"/>
  <cols>
    <col min="1" max="1" width="48.1640625" style="142" customWidth="1"/>
    <col min="2" max="3" width="19.5" style="142" customWidth="1"/>
    <col min="4" max="7" width="19.5" style="140" customWidth="1"/>
    <col min="8" max="8" width="25.5" style="140" customWidth="1"/>
    <col min="9" max="11" width="9.1640625" style="140"/>
    <col min="12" max="16384" width="9.1640625" style="125"/>
  </cols>
  <sheetData>
    <row r="1" spans="1:11" s="140" customFormat="1" ht="15" x14ac:dyDescent="0.3">
      <c r="A1" s="149" t="s">
        <v>33</v>
      </c>
    </row>
    <row r="2" spans="1:11" x14ac:dyDescent="0.3">
      <c r="C2" s="140"/>
      <c r="E2" s="125"/>
      <c r="F2" s="125"/>
      <c r="G2" s="125"/>
      <c r="H2" s="125"/>
      <c r="I2" s="125"/>
      <c r="J2" s="125"/>
      <c r="K2" s="125"/>
    </row>
    <row r="3" spans="1:11" ht="42" customHeight="1" x14ac:dyDescent="0.3">
      <c r="A3" s="698" t="str">
        <f>TAB00!B84&amp;" : "&amp;TAB00!C84</f>
        <v>TAB6.2 : Ecart entre budget et réalité relatif aux charges de distribution supportées par le GRD pour l'alimentation de la clientèle propre</v>
      </c>
      <c r="B3" s="699"/>
      <c r="C3" s="699"/>
      <c r="D3" s="699"/>
      <c r="E3" s="699"/>
      <c r="F3" s="699"/>
      <c r="G3" s="699"/>
      <c r="H3" s="700"/>
      <c r="I3" s="258"/>
      <c r="J3" s="258"/>
      <c r="K3" s="258"/>
    </row>
    <row r="4" spans="1:11" x14ac:dyDescent="0.3">
      <c r="A4" s="259"/>
      <c r="B4" s="260"/>
      <c r="C4" s="259"/>
      <c r="D4" s="259"/>
      <c r="E4" s="203"/>
      <c r="F4" s="203"/>
      <c r="G4" s="203"/>
      <c r="H4" s="118"/>
      <c r="I4" s="118"/>
      <c r="J4" s="118"/>
      <c r="K4" s="118"/>
    </row>
    <row r="5" spans="1:11" ht="27" x14ac:dyDescent="0.3">
      <c r="A5" s="132" t="s">
        <v>12</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c r="I5" s="118"/>
      <c r="J5" s="118"/>
      <c r="K5" s="118"/>
    </row>
    <row r="6" spans="1:11" ht="27" x14ac:dyDescent="0.3">
      <c r="A6" s="33" t="s">
        <v>496</v>
      </c>
      <c r="B6" s="28"/>
      <c r="C6" s="28"/>
      <c r="D6" s="28"/>
      <c r="E6" s="28"/>
      <c r="F6" s="28"/>
      <c r="G6" s="28"/>
      <c r="H6" s="40">
        <f>F6-G6</f>
        <v>0</v>
      </c>
      <c r="I6" s="118"/>
      <c r="J6" s="118"/>
      <c r="K6" s="118"/>
    </row>
    <row r="7" spans="1:11" ht="27" x14ac:dyDescent="0.3">
      <c r="A7" s="33" t="s">
        <v>497</v>
      </c>
      <c r="B7" s="28"/>
      <c r="C7" s="28"/>
      <c r="D7" s="28"/>
      <c r="E7" s="28"/>
      <c r="F7" s="28"/>
      <c r="G7" s="28"/>
      <c r="H7" s="40">
        <f>F7-G7</f>
        <v>0</v>
      </c>
      <c r="I7" s="118"/>
      <c r="J7" s="118"/>
      <c r="K7" s="118"/>
    </row>
    <row r="8" spans="1:11" x14ac:dyDescent="0.3">
      <c r="A8" s="267" t="s">
        <v>498</v>
      </c>
      <c r="B8" s="120">
        <f>SUM(B6:B7)</f>
        <v>0</v>
      </c>
      <c r="C8" s="120">
        <f t="shared" ref="C8:H8" si="0">SUM(C6:C7)</f>
        <v>0</v>
      </c>
      <c r="D8" s="120">
        <f t="shared" si="0"/>
        <v>0</v>
      </c>
      <c r="E8" s="120">
        <f t="shared" si="0"/>
        <v>0</v>
      </c>
      <c r="F8" s="120">
        <f t="shared" si="0"/>
        <v>0</v>
      </c>
      <c r="G8" s="120">
        <f t="shared" si="0"/>
        <v>0</v>
      </c>
      <c r="H8" s="120">
        <f t="shared" si="0"/>
        <v>0</v>
      </c>
    </row>
    <row r="9" spans="1:11" x14ac:dyDescent="0.3">
      <c r="A9" s="33" t="s">
        <v>508</v>
      </c>
      <c r="B9" s="28"/>
      <c r="C9" s="28"/>
      <c r="D9" s="28"/>
      <c r="E9" s="28"/>
      <c r="F9" s="28"/>
      <c r="G9" s="28"/>
      <c r="H9" s="40">
        <f>F9-G9</f>
        <v>0</v>
      </c>
      <c r="I9" s="118"/>
      <c r="J9" s="118"/>
      <c r="K9" s="118"/>
    </row>
    <row r="10" spans="1:11" x14ac:dyDescent="0.3">
      <c r="A10" s="33" t="s">
        <v>509</v>
      </c>
      <c r="B10" s="28"/>
      <c r="C10" s="28"/>
      <c r="D10" s="28"/>
      <c r="E10" s="28"/>
      <c r="F10" s="28"/>
      <c r="G10" s="28"/>
      <c r="H10" s="40">
        <f>F10-G10</f>
        <v>0</v>
      </c>
      <c r="I10" s="118"/>
      <c r="J10" s="118"/>
      <c r="K10" s="118"/>
    </row>
    <row r="11" spans="1:11" x14ac:dyDescent="0.3">
      <c r="A11" s="267" t="s">
        <v>499</v>
      </c>
      <c r="B11" s="120">
        <f>SUM(B9:B10)</f>
        <v>0</v>
      </c>
      <c r="C11" s="120">
        <f t="shared" ref="C11:H11" si="1">SUM(C9:C10)</f>
        <v>0</v>
      </c>
      <c r="D11" s="120">
        <f t="shared" si="1"/>
        <v>0</v>
      </c>
      <c r="E11" s="120">
        <f t="shared" si="1"/>
        <v>0</v>
      </c>
      <c r="F11" s="120">
        <f t="shared" si="1"/>
        <v>0</v>
      </c>
      <c r="G11" s="120">
        <f t="shared" si="1"/>
        <v>0</v>
      </c>
      <c r="H11" s="120">
        <f t="shared" si="1"/>
        <v>0</v>
      </c>
    </row>
    <row r="12" spans="1:11" x14ac:dyDescent="0.3">
      <c r="A12" s="206" t="s">
        <v>494</v>
      </c>
      <c r="B12" s="268">
        <f t="shared" ref="B12:G12" si="2">IFERROR(B8/B11,)</f>
        <v>0</v>
      </c>
      <c r="C12" s="268">
        <f t="shared" si="2"/>
        <v>0</v>
      </c>
      <c r="D12" s="268">
        <f t="shared" si="2"/>
        <v>0</v>
      </c>
      <c r="E12" s="268">
        <f t="shared" si="2"/>
        <v>0</v>
      </c>
      <c r="F12" s="268">
        <f t="shared" si="2"/>
        <v>0</v>
      </c>
      <c r="G12" s="268">
        <f t="shared" si="2"/>
        <v>0</v>
      </c>
      <c r="H12" s="268">
        <f>F12-G12</f>
        <v>0</v>
      </c>
    </row>
    <row r="15" spans="1:11" ht="14.25" thickBot="1" x14ac:dyDescent="0.35"/>
    <row r="16" spans="1:11" x14ac:dyDescent="0.3">
      <c r="A16" s="117" t="s">
        <v>677</v>
      </c>
      <c r="B16" s="113"/>
    </row>
    <row r="17" spans="1:2" ht="14.25" thickBot="1" x14ac:dyDescent="0.35">
      <c r="A17" s="114" t="s">
        <v>678</v>
      </c>
      <c r="B17" s="115"/>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 sqref="A3:H3"/>
    </sheetView>
  </sheetViews>
  <sheetFormatPr baseColWidth="10" defaultColWidth="9.1640625" defaultRowHeight="13.5" x14ac:dyDescent="0.3"/>
  <cols>
    <col min="1" max="1" width="45.83203125" style="142" customWidth="1"/>
    <col min="2" max="3" width="19.5" style="142" customWidth="1"/>
    <col min="4" max="7" width="19.5" style="140" customWidth="1"/>
    <col min="8" max="8" width="25.5" style="140" customWidth="1"/>
    <col min="9" max="11" width="9.1640625" style="140"/>
    <col min="12" max="16384" width="9.1640625" style="125"/>
  </cols>
  <sheetData>
    <row r="1" spans="1:11" s="140" customFormat="1" ht="15" x14ac:dyDescent="0.3">
      <c r="A1" s="149" t="s">
        <v>33</v>
      </c>
    </row>
    <row r="2" spans="1:11" x14ac:dyDescent="0.3">
      <c r="C2" s="140"/>
      <c r="E2" s="125"/>
      <c r="F2" s="125"/>
      <c r="G2" s="125"/>
      <c r="H2" s="125"/>
      <c r="I2" s="125"/>
      <c r="J2" s="125"/>
      <c r="K2" s="125"/>
    </row>
    <row r="3" spans="1:11" ht="47.45" customHeight="1" x14ac:dyDescent="0.3">
      <c r="A3" s="691" t="str">
        <f>TAB00!B85&amp;" : "&amp;TAB00!C85</f>
        <v>TAB6.3 : Ecart entre budget et réalité relatif aux charges de transport supportées par le GRD pour l'alimentation de la clientèle propre</v>
      </c>
      <c r="B3" s="690"/>
      <c r="C3" s="690"/>
      <c r="D3" s="690"/>
      <c r="E3" s="690"/>
      <c r="F3" s="690"/>
      <c r="G3" s="690"/>
      <c r="H3" s="692"/>
      <c r="I3" s="258"/>
      <c r="J3" s="258"/>
      <c r="K3" s="258"/>
    </row>
    <row r="4" spans="1:11" x14ac:dyDescent="0.3">
      <c r="A4" s="259"/>
      <c r="B4" s="260"/>
      <c r="C4" s="259"/>
      <c r="D4" s="259"/>
      <c r="E4" s="203"/>
      <c r="F4" s="203"/>
      <c r="G4" s="203"/>
      <c r="H4" s="118"/>
      <c r="I4" s="118"/>
      <c r="J4" s="118"/>
      <c r="K4" s="118"/>
    </row>
    <row r="5" spans="1:11" ht="27" x14ac:dyDescent="0.3">
      <c r="A5" s="132" t="s">
        <v>12</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c r="I5" s="118"/>
      <c r="J5" s="118"/>
      <c r="K5" s="118"/>
    </row>
    <row r="6" spans="1:11" ht="27" x14ac:dyDescent="0.3">
      <c r="A6" s="33" t="s">
        <v>502</v>
      </c>
      <c r="B6" s="28"/>
      <c r="C6" s="28"/>
      <c r="D6" s="28"/>
      <c r="E6" s="28"/>
      <c r="F6" s="28"/>
      <c r="G6" s="28"/>
      <c r="H6" s="40">
        <f>F6-G6</f>
        <v>0</v>
      </c>
      <c r="I6" s="118"/>
      <c r="J6" s="118"/>
      <c r="K6" s="118"/>
    </row>
    <row r="7" spans="1:11" ht="27" x14ac:dyDescent="0.3">
      <c r="A7" s="33" t="s">
        <v>503</v>
      </c>
      <c r="B7" s="28"/>
      <c r="C7" s="28"/>
      <c r="D7" s="28"/>
      <c r="E7" s="28"/>
      <c r="F7" s="28"/>
      <c r="G7" s="28"/>
      <c r="H7" s="40">
        <f>F7-G7</f>
        <v>0</v>
      </c>
      <c r="I7" s="118"/>
      <c r="J7" s="118"/>
      <c r="K7" s="118"/>
    </row>
    <row r="8" spans="1:11" x14ac:dyDescent="0.3">
      <c r="A8" s="267" t="s">
        <v>504</v>
      </c>
      <c r="B8" s="120">
        <f>SUM(B6:B7)</f>
        <v>0</v>
      </c>
      <c r="C8" s="120">
        <f t="shared" ref="C8:H8" si="0">SUM(C6:C7)</f>
        <v>0</v>
      </c>
      <c r="D8" s="120">
        <f t="shared" si="0"/>
        <v>0</v>
      </c>
      <c r="E8" s="120">
        <f t="shared" si="0"/>
        <v>0</v>
      </c>
      <c r="F8" s="120">
        <f t="shared" si="0"/>
        <v>0</v>
      </c>
      <c r="G8" s="120">
        <f t="shared" si="0"/>
        <v>0</v>
      </c>
      <c r="H8" s="120">
        <f t="shared" si="0"/>
        <v>0</v>
      </c>
    </row>
    <row r="9" spans="1:11" ht="27" x14ac:dyDescent="0.3">
      <c r="A9" s="33" t="s">
        <v>506</v>
      </c>
      <c r="B9" s="28"/>
      <c r="C9" s="28"/>
      <c r="D9" s="28"/>
      <c r="E9" s="28"/>
      <c r="F9" s="28"/>
      <c r="G9" s="28"/>
      <c r="H9" s="40">
        <f>F9-G9</f>
        <v>0</v>
      </c>
      <c r="I9" s="118"/>
      <c r="J9" s="118"/>
      <c r="K9" s="118"/>
    </row>
    <row r="10" spans="1:11" x14ac:dyDescent="0.3">
      <c r="A10" s="33" t="s">
        <v>507</v>
      </c>
      <c r="B10" s="28"/>
      <c r="C10" s="28"/>
      <c r="D10" s="28"/>
      <c r="E10" s="28"/>
      <c r="F10" s="28"/>
      <c r="G10" s="28"/>
      <c r="H10" s="40">
        <f>F10-G10</f>
        <v>0</v>
      </c>
      <c r="I10" s="118"/>
      <c r="J10" s="118"/>
      <c r="K10" s="118"/>
    </row>
    <row r="11" spans="1:11" x14ac:dyDescent="0.3">
      <c r="A11" s="267" t="s">
        <v>505</v>
      </c>
      <c r="B11" s="120">
        <f>SUM(B9:B10)</f>
        <v>0</v>
      </c>
      <c r="C11" s="120">
        <f t="shared" ref="C11:H11" si="1">SUM(C9:C10)</f>
        <v>0</v>
      </c>
      <c r="D11" s="120">
        <f t="shared" si="1"/>
        <v>0</v>
      </c>
      <c r="E11" s="120">
        <f t="shared" si="1"/>
        <v>0</v>
      </c>
      <c r="F11" s="120">
        <f t="shared" si="1"/>
        <v>0</v>
      </c>
      <c r="G11" s="120">
        <f t="shared" si="1"/>
        <v>0</v>
      </c>
      <c r="H11" s="120">
        <f t="shared" si="1"/>
        <v>0</v>
      </c>
    </row>
    <row r="12" spans="1:11" x14ac:dyDescent="0.3">
      <c r="A12" s="206" t="s">
        <v>494</v>
      </c>
      <c r="B12" s="268">
        <f t="shared" ref="B12:G12" si="2">IFERROR(B8/B11,)</f>
        <v>0</v>
      </c>
      <c r="C12" s="268">
        <f t="shared" si="2"/>
        <v>0</v>
      </c>
      <c r="D12" s="268">
        <f t="shared" si="2"/>
        <v>0</v>
      </c>
      <c r="E12" s="268">
        <f t="shared" si="2"/>
        <v>0</v>
      </c>
      <c r="F12" s="268">
        <f t="shared" si="2"/>
        <v>0</v>
      </c>
      <c r="G12" s="268">
        <f t="shared" si="2"/>
        <v>0</v>
      </c>
      <c r="H12" s="268">
        <f>F12-G12</f>
        <v>0</v>
      </c>
    </row>
    <row r="14" spans="1:11" x14ac:dyDescent="0.3">
      <c r="A14" s="261" t="s">
        <v>11</v>
      </c>
      <c r="B14" s="150">
        <f>H8</f>
        <v>0</v>
      </c>
    </row>
    <row r="15" spans="1:11" ht="14.25" thickBot="1" x14ac:dyDescent="0.35"/>
    <row r="16" spans="1:11" x14ac:dyDescent="0.3">
      <c r="A16" s="117" t="s">
        <v>677</v>
      </c>
      <c r="B16" s="113"/>
    </row>
    <row r="17" spans="1:2" ht="14.25" thickBot="1" x14ac:dyDescent="0.35">
      <c r="A17" s="114" t="s">
        <v>678</v>
      </c>
      <c r="B17" s="115"/>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A3" sqref="A3:H3"/>
    </sheetView>
  </sheetViews>
  <sheetFormatPr baseColWidth="10" defaultColWidth="9.1640625" defaultRowHeight="13.5" x14ac:dyDescent="0.3"/>
  <cols>
    <col min="1" max="1" width="45.83203125" style="142" customWidth="1"/>
    <col min="2" max="3" width="19.5" style="142" customWidth="1"/>
    <col min="4" max="7" width="19.5" style="140" customWidth="1"/>
    <col min="8" max="8" width="25.5" style="140" customWidth="1"/>
    <col min="9" max="11" width="9.1640625" style="140"/>
    <col min="12" max="16384" width="9.1640625" style="125"/>
  </cols>
  <sheetData>
    <row r="1" spans="1:11" s="140" customFormat="1" ht="15" x14ac:dyDescent="0.3">
      <c r="A1" s="149" t="s">
        <v>33</v>
      </c>
    </row>
    <row r="2" spans="1:11" x14ac:dyDescent="0.3">
      <c r="C2" s="140"/>
      <c r="E2" s="125"/>
      <c r="F2" s="125"/>
      <c r="G2" s="125"/>
      <c r="H2" s="125"/>
      <c r="I2" s="125"/>
      <c r="J2" s="125"/>
      <c r="K2" s="125"/>
    </row>
    <row r="3" spans="1:11" ht="68.45" customHeight="1" x14ac:dyDescent="0.3">
      <c r="A3" s="691" t="str">
        <f>TAB00!B86&amp;" : "&amp;TAB00!C86</f>
        <v xml:space="preserve">TAB6.4 : Ecart entre budget et réalité relatif aux produits issus de la facturation de la fourniture d’électricité à la clientèle propre du GRD ainsi qu'au montant de la compensation versée par la CREG </v>
      </c>
      <c r="B3" s="690"/>
      <c r="C3" s="690"/>
      <c r="D3" s="690"/>
      <c r="E3" s="690"/>
      <c r="F3" s="690"/>
      <c r="G3" s="690"/>
      <c r="H3" s="690"/>
      <c r="I3" s="258"/>
      <c r="J3" s="258"/>
      <c r="K3" s="258"/>
    </row>
    <row r="4" spans="1:11" x14ac:dyDescent="0.3">
      <c r="A4" s="259"/>
      <c r="B4" s="260"/>
      <c r="C4" s="259"/>
      <c r="D4" s="259"/>
      <c r="E4" s="203"/>
      <c r="F4" s="203"/>
      <c r="G4" s="203"/>
      <c r="H4" s="118"/>
      <c r="I4" s="118"/>
      <c r="J4" s="118"/>
      <c r="K4" s="118"/>
    </row>
    <row r="5" spans="1:11" x14ac:dyDescent="0.3">
      <c r="A5" s="701" t="s">
        <v>421</v>
      </c>
      <c r="B5" s="702"/>
      <c r="C5" s="702"/>
      <c r="D5" s="702"/>
      <c r="E5" s="702"/>
      <c r="F5" s="702"/>
      <c r="G5" s="702"/>
      <c r="H5" s="702"/>
      <c r="I5" s="118"/>
      <c r="J5" s="118"/>
      <c r="K5" s="118"/>
    </row>
    <row r="6" spans="1:11" ht="27" x14ac:dyDescent="0.3">
      <c r="A6" s="132" t="s">
        <v>12</v>
      </c>
      <c r="B6" s="37" t="str">
        <f>"REALITE "&amp;TAB00!E14-4</f>
        <v>REALITE 2020</v>
      </c>
      <c r="C6" s="30" t="str">
        <f>"REALITE "&amp;TAB00!E14-3</f>
        <v>REALITE 2021</v>
      </c>
      <c r="D6" s="30" t="str">
        <f>"REALITE "&amp;TAB00!E14-2</f>
        <v>REALITE 2022</v>
      </c>
      <c r="E6" s="30" t="str">
        <f>"REALITE "&amp;TAB00!E14-1</f>
        <v>REALITE 2023</v>
      </c>
      <c r="F6" s="30" t="str">
        <f>"BUDGET "&amp;TAB00!E14</f>
        <v>BUDGET 2024</v>
      </c>
      <c r="G6" s="30" t="str">
        <f>"REALITE "&amp;TAB00!E14</f>
        <v>REALITE 2024</v>
      </c>
      <c r="H6" s="133" t="str">
        <f>"ECART "&amp;F6&amp;" - "&amp;G6</f>
        <v>ECART BUDGET 2024 - REALITE 2024</v>
      </c>
      <c r="I6" s="118"/>
      <c r="J6" s="118"/>
      <c r="K6" s="118"/>
    </row>
    <row r="7" spans="1:11" ht="27" x14ac:dyDescent="0.3">
      <c r="A7" s="33" t="s">
        <v>511</v>
      </c>
      <c r="B7" s="28"/>
      <c r="C7" s="28"/>
      <c r="D7" s="28"/>
      <c r="E7" s="28"/>
      <c r="F7" s="28"/>
      <c r="G7" s="28"/>
      <c r="H7" s="40">
        <f t="shared" ref="H7:H11" si="0">F7-G7</f>
        <v>0</v>
      </c>
      <c r="I7" s="118"/>
      <c r="J7" s="118"/>
      <c r="K7" s="118"/>
    </row>
    <row r="8" spans="1:11" x14ac:dyDescent="0.3">
      <c r="A8" s="33" t="s">
        <v>422</v>
      </c>
      <c r="B8" s="28"/>
      <c r="C8" s="28"/>
      <c r="D8" s="28"/>
      <c r="E8" s="28"/>
      <c r="F8" s="28"/>
      <c r="G8" s="28"/>
      <c r="H8" s="40">
        <f t="shared" si="0"/>
        <v>0</v>
      </c>
      <c r="I8" s="118"/>
      <c r="J8" s="118"/>
      <c r="K8" s="118"/>
    </row>
    <row r="9" spans="1:11" x14ac:dyDescent="0.3">
      <c r="A9" s="7" t="s">
        <v>423</v>
      </c>
      <c r="B9" s="130">
        <f>IFERROR(B7/B8,0)*-1</f>
        <v>0</v>
      </c>
      <c r="C9" s="130">
        <f t="shared" ref="C9:G9" si="1">IFERROR(C7/C8,0)*-1</f>
        <v>0</v>
      </c>
      <c r="D9" s="130">
        <f t="shared" si="1"/>
        <v>0</v>
      </c>
      <c r="E9" s="130">
        <f t="shared" si="1"/>
        <v>0</v>
      </c>
      <c r="F9" s="130">
        <f t="shared" si="1"/>
        <v>0</v>
      </c>
      <c r="G9" s="130">
        <f t="shared" si="1"/>
        <v>0</v>
      </c>
      <c r="H9" s="131">
        <f t="shared" si="0"/>
        <v>0</v>
      </c>
      <c r="I9" s="118"/>
      <c r="J9" s="118"/>
      <c r="K9" s="118"/>
    </row>
    <row r="10" spans="1:11" ht="27" x14ac:dyDescent="0.3">
      <c r="A10" s="33" t="s">
        <v>512</v>
      </c>
      <c r="B10" s="28"/>
      <c r="C10" s="28"/>
      <c r="D10" s="28"/>
      <c r="E10" s="28"/>
      <c r="F10" s="28"/>
      <c r="G10" s="28"/>
      <c r="H10" s="40">
        <f t="shared" si="0"/>
        <v>0</v>
      </c>
      <c r="I10" s="118"/>
      <c r="J10" s="118"/>
      <c r="K10" s="118"/>
    </row>
    <row r="11" spans="1:11" x14ac:dyDescent="0.3">
      <c r="A11" s="33" t="s">
        <v>488</v>
      </c>
      <c r="B11" s="28"/>
      <c r="C11" s="28"/>
      <c r="D11" s="28"/>
      <c r="E11" s="28"/>
      <c r="F11" s="28"/>
      <c r="G11" s="28"/>
      <c r="H11" s="40">
        <f t="shared" si="0"/>
        <v>0</v>
      </c>
      <c r="I11" s="118"/>
      <c r="J11" s="118"/>
      <c r="K11" s="118"/>
    </row>
    <row r="12" spans="1:11" ht="27" x14ac:dyDescent="0.3">
      <c r="A12" s="90" t="s">
        <v>510</v>
      </c>
      <c r="B12" s="130">
        <f>IFERROR(B10/B11,0)*-1</f>
        <v>0</v>
      </c>
      <c r="C12" s="130">
        <f t="shared" ref="C12" si="2">IFERROR(C10/C11,0)*-1</f>
        <v>0</v>
      </c>
      <c r="D12" s="130">
        <f t="shared" ref="D12" si="3">IFERROR(D10/D11,0)*-1</f>
        <v>0</v>
      </c>
      <c r="E12" s="130">
        <f t="shared" ref="E12" si="4">IFERROR(E10/E11,0)*-1</f>
        <v>0</v>
      </c>
      <c r="F12" s="130">
        <f t="shared" ref="F12" si="5">IFERROR(F10/F11,0)*-1</f>
        <v>0</v>
      </c>
      <c r="G12" s="130">
        <f t="shared" ref="G12" si="6">IFERROR(G10/G11,0)*-1</f>
        <v>0</v>
      </c>
      <c r="H12" s="131">
        <f t="shared" ref="H12" si="7">F12-G12</f>
        <v>0</v>
      </c>
      <c r="I12" s="118"/>
      <c r="J12" s="118"/>
      <c r="K12" s="118"/>
    </row>
    <row r="14" spans="1:11" x14ac:dyDescent="0.3">
      <c r="A14" s="701" t="s">
        <v>419</v>
      </c>
      <c r="B14" s="702"/>
      <c r="C14" s="702"/>
      <c r="D14" s="702"/>
      <c r="E14" s="702"/>
      <c r="F14" s="702"/>
      <c r="G14" s="702"/>
      <c r="H14" s="702"/>
    </row>
    <row r="15" spans="1:11" ht="24" customHeight="1" x14ac:dyDescent="0.3">
      <c r="A15" s="132" t="s">
        <v>12</v>
      </c>
      <c r="B15" s="37" t="str">
        <f t="shared" ref="B15:H15" si="8">B6</f>
        <v>REALITE 2020</v>
      </c>
      <c r="C15" s="30" t="str">
        <f t="shared" si="8"/>
        <v>REALITE 2021</v>
      </c>
      <c r="D15" s="30" t="str">
        <f t="shared" si="8"/>
        <v>REALITE 2022</v>
      </c>
      <c r="E15" s="30" t="str">
        <f t="shared" si="8"/>
        <v>REALITE 2023</v>
      </c>
      <c r="F15" s="30" t="str">
        <f t="shared" si="8"/>
        <v>BUDGET 2024</v>
      </c>
      <c r="G15" s="30" t="str">
        <f t="shared" si="8"/>
        <v>REALITE 2024</v>
      </c>
      <c r="H15" s="133" t="str">
        <f t="shared" si="8"/>
        <v>ECART BUDGET 2024 - REALITE 2024</v>
      </c>
      <c r="I15" s="118"/>
      <c r="J15" s="118"/>
      <c r="K15" s="118"/>
    </row>
    <row r="16" spans="1:11" ht="27" x14ac:dyDescent="0.3">
      <c r="A16" s="33" t="s">
        <v>511</v>
      </c>
      <c r="B16" s="28"/>
      <c r="C16" s="28"/>
      <c r="D16" s="28"/>
      <c r="E16" s="28"/>
      <c r="F16" s="28"/>
      <c r="G16" s="28"/>
      <c r="H16" s="40">
        <f t="shared" ref="H16:H21" si="9">F16-G16</f>
        <v>0</v>
      </c>
      <c r="I16" s="118"/>
      <c r="J16" s="118"/>
      <c r="K16" s="118"/>
    </row>
    <row r="17" spans="1:11" x14ac:dyDescent="0.3">
      <c r="A17" s="33" t="s">
        <v>422</v>
      </c>
      <c r="B17" s="28"/>
      <c r="C17" s="28"/>
      <c r="D17" s="28"/>
      <c r="E17" s="28"/>
      <c r="F17" s="28"/>
      <c r="G17" s="28"/>
      <c r="H17" s="40">
        <f t="shared" si="9"/>
        <v>0</v>
      </c>
      <c r="I17" s="118"/>
      <c r="J17" s="118"/>
      <c r="K17" s="118"/>
    </row>
    <row r="18" spans="1:11" x14ac:dyDescent="0.3">
      <c r="A18" s="7" t="s">
        <v>423</v>
      </c>
      <c r="B18" s="130">
        <f>IFERROR(B16/B17,0)*-1</f>
        <v>0</v>
      </c>
      <c r="C18" s="130">
        <f t="shared" ref="C18" si="10">IFERROR(C16/C17,0)*-1</f>
        <v>0</v>
      </c>
      <c r="D18" s="130">
        <f t="shared" ref="D18" si="11">IFERROR(D16/D17,0)*-1</f>
        <v>0</v>
      </c>
      <c r="E18" s="130">
        <f t="shared" ref="E18" si="12">IFERROR(E16/E17,0)*-1</f>
        <v>0</v>
      </c>
      <c r="F18" s="130">
        <f t="shared" ref="F18" si="13">IFERROR(F16/F17,0)*-1</f>
        <v>0</v>
      </c>
      <c r="G18" s="130">
        <f t="shared" ref="G18" si="14">IFERROR(G16/G17,0)*-1</f>
        <v>0</v>
      </c>
      <c r="H18" s="131">
        <f t="shared" si="9"/>
        <v>0</v>
      </c>
      <c r="I18" s="118"/>
      <c r="J18" s="118"/>
      <c r="K18" s="118"/>
    </row>
    <row r="19" spans="1:11" ht="27" x14ac:dyDescent="0.3">
      <c r="A19" s="33" t="s">
        <v>512</v>
      </c>
      <c r="B19" s="28"/>
      <c r="C19" s="28"/>
      <c r="D19" s="28"/>
      <c r="E19" s="28"/>
      <c r="F19" s="28"/>
      <c r="G19" s="28"/>
      <c r="H19" s="40">
        <f t="shared" si="9"/>
        <v>0</v>
      </c>
      <c r="I19" s="118"/>
      <c r="J19" s="118"/>
      <c r="K19" s="118"/>
    </row>
    <row r="20" spans="1:11" x14ac:dyDescent="0.3">
      <c r="A20" s="33" t="s">
        <v>488</v>
      </c>
      <c r="B20" s="28"/>
      <c r="C20" s="28"/>
      <c r="D20" s="28"/>
      <c r="E20" s="28"/>
      <c r="F20" s="28"/>
      <c r="G20" s="28"/>
      <c r="H20" s="40">
        <f t="shared" si="9"/>
        <v>0</v>
      </c>
      <c r="I20" s="118"/>
      <c r="J20" s="118"/>
      <c r="K20" s="118"/>
    </row>
    <row r="21" spans="1:11" ht="27" x14ac:dyDescent="0.3">
      <c r="A21" s="90" t="s">
        <v>510</v>
      </c>
      <c r="B21" s="130">
        <f>IFERROR(B19/B20,0)*-1</f>
        <v>0</v>
      </c>
      <c r="C21" s="130">
        <f t="shared" ref="C21" si="15">IFERROR(C19/C20,0)*-1</f>
        <v>0</v>
      </c>
      <c r="D21" s="130">
        <f t="shared" ref="D21" si="16">IFERROR(D19/D20,0)*-1</f>
        <v>0</v>
      </c>
      <c r="E21" s="130">
        <f t="shared" ref="E21" si="17">IFERROR(E19/E20,0)*-1</f>
        <v>0</v>
      </c>
      <c r="F21" s="130">
        <f t="shared" ref="F21" si="18">IFERROR(F19/F20,0)*-1</f>
        <v>0</v>
      </c>
      <c r="G21" s="130">
        <f t="shared" ref="G21" si="19">IFERROR(G19/G20,0)*-1</f>
        <v>0</v>
      </c>
      <c r="H21" s="131">
        <f t="shared" si="9"/>
        <v>0</v>
      </c>
      <c r="I21" s="118"/>
      <c r="J21" s="118"/>
      <c r="K21" s="118"/>
    </row>
    <row r="22" spans="1:11" x14ac:dyDescent="0.3">
      <c r="A22" s="119"/>
      <c r="B22" s="119"/>
      <c r="C22" s="119"/>
      <c r="D22" s="119"/>
      <c r="E22" s="119"/>
      <c r="F22" s="119"/>
      <c r="G22" s="119"/>
      <c r="H22" s="119"/>
      <c r="I22" s="118"/>
      <c r="J22" s="118"/>
      <c r="K22" s="118"/>
    </row>
    <row r="23" spans="1:11" x14ac:dyDescent="0.3">
      <c r="A23" s="701" t="s">
        <v>420</v>
      </c>
      <c r="B23" s="702"/>
      <c r="C23" s="702"/>
      <c r="D23" s="702"/>
      <c r="E23" s="702"/>
      <c r="F23" s="702"/>
      <c r="G23" s="702"/>
      <c r="H23" s="702"/>
    </row>
    <row r="24" spans="1:11" ht="25.15" customHeight="1" x14ac:dyDescent="0.3">
      <c r="A24" s="132" t="s">
        <v>12</v>
      </c>
      <c r="B24" s="37" t="str">
        <f>B15</f>
        <v>REALITE 2020</v>
      </c>
      <c r="C24" s="30" t="str">
        <f t="shared" ref="C24:H24" si="20">C15</f>
        <v>REALITE 2021</v>
      </c>
      <c r="D24" s="30" t="str">
        <f t="shared" si="20"/>
        <v>REALITE 2022</v>
      </c>
      <c r="E24" s="30" t="str">
        <f t="shared" si="20"/>
        <v>REALITE 2023</v>
      </c>
      <c r="F24" s="30" t="str">
        <f t="shared" si="20"/>
        <v>BUDGET 2024</v>
      </c>
      <c r="G24" s="30" t="str">
        <f t="shared" si="20"/>
        <v>REALITE 2024</v>
      </c>
      <c r="H24" s="133" t="str">
        <f t="shared" si="20"/>
        <v>ECART BUDGET 2024 - REALITE 2024</v>
      </c>
      <c r="I24" s="118"/>
      <c r="J24" s="118"/>
      <c r="K24" s="118"/>
    </row>
    <row r="25" spans="1:11" x14ac:dyDescent="0.3">
      <c r="A25" s="33" t="s">
        <v>513</v>
      </c>
      <c r="B25" s="28"/>
      <c r="C25" s="28"/>
      <c r="D25" s="28"/>
      <c r="E25" s="28"/>
      <c r="F25" s="28"/>
      <c r="G25" s="28"/>
      <c r="H25" s="40">
        <f>F25-G25</f>
        <v>0</v>
      </c>
      <c r="I25" s="118"/>
      <c r="J25" s="118"/>
      <c r="K25" s="118"/>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A3" sqref="A3:H3"/>
    </sheetView>
  </sheetViews>
  <sheetFormatPr baseColWidth="10" defaultColWidth="9.1640625" defaultRowHeight="13.5" x14ac:dyDescent="0.3"/>
  <cols>
    <col min="1" max="1" width="45.83203125" style="142" customWidth="1"/>
    <col min="2" max="3" width="19.5" style="142" customWidth="1"/>
    <col min="4" max="7" width="19.5" style="140" customWidth="1"/>
    <col min="8" max="8" width="25.5" style="140" customWidth="1"/>
    <col min="9" max="11" width="9.1640625" style="140"/>
    <col min="12" max="16384" width="9.1640625" style="125"/>
  </cols>
  <sheetData>
    <row r="1" spans="1:11" s="140" customFormat="1" ht="15" x14ac:dyDescent="0.3">
      <c r="A1" s="149" t="s">
        <v>33</v>
      </c>
    </row>
    <row r="2" spans="1:11" x14ac:dyDescent="0.3">
      <c r="C2" s="140"/>
      <c r="E2" s="125"/>
      <c r="F2" s="125"/>
      <c r="G2" s="125"/>
      <c r="H2" s="125"/>
      <c r="I2" s="125"/>
      <c r="J2" s="125"/>
      <c r="K2" s="125"/>
    </row>
    <row r="3" spans="1:11" ht="43.9" customHeight="1" x14ac:dyDescent="0.3">
      <c r="A3" s="691" t="str">
        <f>TAB00!B87&amp;" : "&amp;TAB00!C87</f>
        <v>TAB6.5 : Ecart entre budget et réalité relatif aux charges d’achat des certificats verts</v>
      </c>
      <c r="B3" s="690"/>
      <c r="C3" s="690"/>
      <c r="D3" s="690"/>
      <c r="E3" s="690"/>
      <c r="F3" s="690"/>
      <c r="G3" s="690"/>
      <c r="H3" s="690"/>
      <c r="I3" s="258"/>
      <c r="J3" s="258"/>
      <c r="K3" s="258"/>
    </row>
    <row r="4" spans="1:11" x14ac:dyDescent="0.3">
      <c r="A4" s="259"/>
      <c r="B4" s="260"/>
      <c r="C4" s="259"/>
      <c r="D4" s="259"/>
      <c r="E4" s="203"/>
      <c r="F4" s="203"/>
      <c r="G4" s="203"/>
      <c r="H4" s="118"/>
      <c r="I4" s="118"/>
      <c r="J4" s="118"/>
      <c r="K4" s="118"/>
    </row>
    <row r="5" spans="1:11" ht="27" x14ac:dyDescent="0.3">
      <c r="A5" s="132" t="s">
        <v>12</v>
      </c>
      <c r="B5" s="37" t="str">
        <f>"REALITE "&amp;TAB00!E14-4</f>
        <v>REALITE 2020</v>
      </c>
      <c r="C5" s="30" t="str">
        <f>"REALITE "&amp;TAB00!E14-3</f>
        <v>REALITE 2021</v>
      </c>
      <c r="D5" s="30" t="str">
        <f>"REALITE "&amp;TAB00!E14-2</f>
        <v>REALITE 2022</v>
      </c>
      <c r="E5" s="30" t="str">
        <f>"REALITE "&amp;TAB00!E14-1</f>
        <v>REALITE 2023</v>
      </c>
      <c r="F5" s="30" t="str">
        <f>"BUDGET "&amp;TAB00!E14</f>
        <v>BUDGET 2024</v>
      </c>
      <c r="G5" s="30" t="str">
        <f>"REALITE "&amp;TAB00!E14</f>
        <v>REALITE 2024</v>
      </c>
      <c r="H5" s="133" t="str">
        <f>"ECART "&amp;F5&amp;" - "&amp;G5</f>
        <v>ECART BUDGET 2024 - REALITE 2024</v>
      </c>
      <c r="I5" s="118"/>
      <c r="J5" s="118"/>
      <c r="K5" s="118"/>
    </row>
    <row r="6" spans="1:11" x14ac:dyDescent="0.3">
      <c r="A6" s="33" t="s">
        <v>514</v>
      </c>
      <c r="B6" s="28"/>
      <c r="C6" s="28"/>
      <c r="D6" s="28"/>
      <c r="E6" s="28"/>
      <c r="F6" s="28"/>
      <c r="G6" s="28"/>
      <c r="H6" s="40">
        <f>F6-G6</f>
        <v>0</v>
      </c>
      <c r="I6" s="118"/>
      <c r="J6" s="118"/>
      <c r="K6" s="118"/>
    </row>
    <row r="7" spans="1:11" x14ac:dyDescent="0.3">
      <c r="A7" s="33" t="s">
        <v>424</v>
      </c>
      <c r="B7" s="28"/>
      <c r="C7" s="28"/>
      <c r="D7" s="28"/>
      <c r="E7" s="28"/>
      <c r="F7" s="28"/>
      <c r="G7" s="28"/>
      <c r="H7" s="40">
        <f>F7-G7</f>
        <v>0</v>
      </c>
      <c r="I7" s="118"/>
      <c r="J7" s="118"/>
      <c r="K7" s="118"/>
    </row>
    <row r="8" spans="1:11" x14ac:dyDescent="0.3">
      <c r="A8" s="7" t="s">
        <v>52</v>
      </c>
      <c r="B8" s="130">
        <f t="shared" ref="B8:G8" si="0">IFERROR(B6/B7,0)</f>
        <v>0</v>
      </c>
      <c r="C8" s="130">
        <f t="shared" si="0"/>
        <v>0</v>
      </c>
      <c r="D8" s="130">
        <f t="shared" si="0"/>
        <v>0</v>
      </c>
      <c r="E8" s="130">
        <f t="shared" si="0"/>
        <v>0</v>
      </c>
      <c r="F8" s="130">
        <f t="shared" si="0"/>
        <v>0</v>
      </c>
      <c r="G8" s="130">
        <f t="shared" si="0"/>
        <v>0</v>
      </c>
      <c r="H8" s="131">
        <f>F8-G8</f>
        <v>0</v>
      </c>
      <c r="I8" s="118"/>
      <c r="J8" s="118"/>
      <c r="K8" s="118"/>
    </row>
    <row r="10" spans="1:11" s="140" customFormat="1" ht="15" x14ac:dyDescent="0.3">
      <c r="A10" s="262" t="s">
        <v>387</v>
      </c>
      <c r="B10" s="263"/>
      <c r="C10" s="264"/>
      <c r="D10" s="264"/>
      <c r="E10" s="264"/>
      <c r="F10" s="264"/>
      <c r="G10" s="264"/>
      <c r="H10" s="264"/>
    </row>
    <row r="11" spans="1:11" s="118" customFormat="1" ht="12.6" customHeight="1" x14ac:dyDescent="0.3">
      <c r="A11" s="9"/>
      <c r="B11" s="10"/>
      <c r="C11" s="10"/>
      <c r="D11" s="10"/>
      <c r="E11" s="10"/>
      <c r="F11" s="10"/>
      <c r="G11" s="10"/>
      <c r="H11" s="10"/>
    </row>
    <row r="12" spans="1:11" s="118" customFormat="1" ht="33.6" customHeight="1" x14ac:dyDescent="0.3">
      <c r="A12" s="265" t="str">
        <f>TAB00!B45</f>
        <v>Prix minimum d'achat des certificats verts</v>
      </c>
      <c r="B12" s="68">
        <f>INDEX(TAB00!$B$37:$L$47,VLOOKUP(A12,TAB00!$B$37:$L$48,11,FALSE),HLOOKUP(RIGHT(G5,4)*1,TAB00!$B$37:$H$358,2,FALSE))</f>
        <v>0</v>
      </c>
      <c r="C12" s="119"/>
      <c r="D12" s="119"/>
      <c r="E12" s="119"/>
      <c r="F12" s="119"/>
      <c r="G12" s="119"/>
      <c r="H12" s="119"/>
    </row>
    <row r="13" spans="1:11" s="118" customFormat="1" ht="36" customHeight="1" x14ac:dyDescent="0.3">
      <c r="A13" s="265" t="str">
        <f>TAB00!B46</f>
        <v>Prix maximum d'achat des certificats verts</v>
      </c>
      <c r="B13" s="68">
        <f>INDEX(TAB00!$B$37:$L$47,VLOOKUP(A13,TAB00!$B$37:$L$48,11,FALSE),HLOOKUP(RIGHT(G5,4)*1,TAB00!$B$37:$H$358,2,FALSE))</f>
        <v>0</v>
      </c>
      <c r="C13" s="119"/>
      <c r="D13" s="119"/>
      <c r="E13" s="119"/>
      <c r="F13" s="119"/>
      <c r="G13" s="119"/>
      <c r="H13" s="119"/>
    </row>
    <row r="14" spans="1:11" s="118" customFormat="1" ht="24.6" customHeight="1" x14ac:dyDescent="0.3">
      <c r="A14" s="265" t="s">
        <v>11</v>
      </c>
      <c r="B14" s="119">
        <f>IF(AND(G8&lt;=B13,G8&gt;=B12),H6,IF(G8&lt;B12,F6-B12*G7,IF(G8&gt;B13,F6-B13*G7,"Error")))</f>
        <v>0</v>
      </c>
      <c r="C14" s="119"/>
      <c r="D14" s="119"/>
      <c r="E14" s="70"/>
      <c r="F14" s="119"/>
      <c r="G14" s="119"/>
      <c r="H14" s="119"/>
    </row>
    <row r="15" spans="1:11" s="118" customFormat="1" ht="24.6" customHeight="1" x14ac:dyDescent="0.3">
      <c r="A15" s="266" t="s">
        <v>487</v>
      </c>
      <c r="B15" s="119">
        <f>H6-B14</f>
        <v>0</v>
      </c>
      <c r="C15" s="119"/>
      <c r="D15" s="119"/>
      <c r="E15" s="119"/>
      <c r="F15" s="119"/>
      <c r="G15" s="119"/>
      <c r="H15" s="119"/>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zoomScaleNormal="100" workbookViewId="0">
      <selection activeCell="A3" sqref="A3"/>
    </sheetView>
  </sheetViews>
  <sheetFormatPr baseColWidth="10" defaultColWidth="7.83203125" defaultRowHeight="13.5" x14ac:dyDescent="0.3"/>
  <cols>
    <col min="1" max="1" width="107.83203125" style="140" bestFit="1" customWidth="1"/>
    <col min="2" max="8" width="16.6640625" style="140" customWidth="1"/>
    <col min="9" max="10" width="7.83203125" style="140"/>
    <col min="11" max="11" width="13.1640625" style="140" bestFit="1" customWidth="1"/>
    <col min="12" max="12" width="12.1640625" style="140" bestFit="1" customWidth="1"/>
    <col min="13" max="15" width="11.1640625" style="140" bestFit="1" customWidth="1"/>
    <col min="16" max="16384" width="7.83203125" style="140"/>
  </cols>
  <sheetData>
    <row r="1" spans="1:19" ht="15" x14ac:dyDescent="0.3">
      <c r="A1" s="149" t="s">
        <v>33</v>
      </c>
    </row>
    <row r="3" spans="1:19" s="125" customFormat="1" ht="22.15" customHeight="1" x14ac:dyDescent="0.3">
      <c r="A3" s="151" t="str">
        <f>TAB00!B88&amp;" : "&amp;TAB00!C88</f>
        <v>TAB7 : Ecart entre budget et réalité relatif à la marge équitable</v>
      </c>
      <c r="B3" s="109"/>
      <c r="C3" s="109"/>
      <c r="D3" s="109"/>
      <c r="E3" s="127"/>
      <c r="F3" s="127"/>
      <c r="G3" s="127"/>
      <c r="H3" s="127"/>
      <c r="I3" s="127"/>
      <c r="J3" s="127"/>
      <c r="K3" s="127"/>
      <c r="L3" s="127"/>
      <c r="M3" s="127"/>
      <c r="N3" s="127"/>
      <c r="O3" s="127"/>
      <c r="P3" s="127"/>
      <c r="Q3" s="127"/>
      <c r="R3" s="127"/>
      <c r="S3" s="127"/>
    </row>
    <row r="5" spans="1:19" ht="40.5" x14ac:dyDescent="0.3">
      <c r="A5" s="132" t="s">
        <v>12</v>
      </c>
      <c r="B5" s="30" t="str">
        <f>"BUDGET "&amp;TAB00!E14</f>
        <v>BUDGET 2024</v>
      </c>
      <c r="C5" s="30" t="str">
        <f>"REALITE "&amp;TAB00!E14</f>
        <v>REALITE 2024</v>
      </c>
      <c r="D5" s="133" t="str">
        <f>"ECART "&amp;B5&amp;" - "&amp;C5</f>
        <v>ECART BUDGET 2024 - REALITE 2024</v>
      </c>
      <c r="K5" s="150"/>
    </row>
    <row r="6" spans="1:19" x14ac:dyDescent="0.3">
      <c r="A6" s="195" t="s">
        <v>2</v>
      </c>
      <c r="B6" s="252">
        <f>+B7+B8</f>
        <v>0</v>
      </c>
      <c r="C6" s="598">
        <f>(SUM(G62,G79)/2*HLOOKUP(RIGHT(C5,4)*1,TAB00!$B$37:$J$39,3,FALSE))+(SUM(G63,G64,G80,G81)/2*HLOOKUP(RIGHT(C5,4)*1,TAB00!$B$37:$J$40,4,FALSE))</f>
        <v>0</v>
      </c>
      <c r="D6" s="253">
        <f>B6-C6</f>
        <v>0</v>
      </c>
      <c r="K6" s="150"/>
      <c r="O6" s="150"/>
    </row>
    <row r="7" spans="1:19" x14ac:dyDescent="0.3">
      <c r="A7" s="507" t="s">
        <v>893</v>
      </c>
      <c r="B7" s="252"/>
      <c r="C7" s="599">
        <f>+SUM(G62,G79)/2*HLOOKUP(RIGHT(C5,4)*1,TAB00!$B$37:$J$39,3,FALSE)</f>
        <v>0</v>
      </c>
      <c r="D7" s="253">
        <f t="shared" ref="D7:D8" si="0">B7-C7</f>
        <v>0</v>
      </c>
      <c r="K7" s="150"/>
    </row>
    <row r="8" spans="1:19" x14ac:dyDescent="0.3">
      <c r="A8" s="507" t="s">
        <v>894</v>
      </c>
      <c r="B8" s="419"/>
      <c r="C8" s="600">
        <f>+(SUM(G63,G64,G80,G81)/2*HLOOKUP(RIGHT(C5,4)*1,TAB00!$B$37:$J$40,4,FALSE))</f>
        <v>0</v>
      </c>
      <c r="D8" s="253">
        <f t="shared" si="0"/>
        <v>0</v>
      </c>
    </row>
    <row r="9" spans="1:19" x14ac:dyDescent="0.3">
      <c r="A9" s="195" t="s">
        <v>53</v>
      </c>
      <c r="B9" s="58">
        <f>B6-SUM(B7:B8)</f>
        <v>0</v>
      </c>
      <c r="C9" s="58">
        <f>C6-SUM(C7:C8)</f>
        <v>0</v>
      </c>
      <c r="D9" s="58">
        <f>D6-SUM(D7:D8)</f>
        <v>0</v>
      </c>
    </row>
    <row r="11" spans="1:19" x14ac:dyDescent="0.3">
      <c r="A11" s="703" t="s">
        <v>13</v>
      </c>
      <c r="B11" s="704"/>
      <c r="C11" s="704"/>
      <c r="D11" s="704"/>
      <c r="E11" s="704"/>
      <c r="F11" s="704"/>
      <c r="G11" s="704"/>
      <c r="H11" s="704"/>
    </row>
    <row r="12" spans="1:19" ht="40.5" x14ac:dyDescent="0.3">
      <c r="A12" s="132" t="s">
        <v>12</v>
      </c>
      <c r="B12" s="37" t="str">
        <f>"REALITE "&amp;TAB00!$E$14-4</f>
        <v>REALITE 2020</v>
      </c>
      <c r="C12" s="30" t="str">
        <f>"REALITE "&amp;TAB00!$E$14-3</f>
        <v>REALITE 2021</v>
      </c>
      <c r="D12" s="30" t="str">
        <f>"REALITE "&amp;TAB00!$E$14-2</f>
        <v>REALITE 2022</v>
      </c>
      <c r="E12" s="30" t="str">
        <f>"REALITE "&amp;TAB00!$E$14-1</f>
        <v>REALITE 2023</v>
      </c>
      <c r="F12" s="30" t="str">
        <f>"BUDGET "&amp;TAB00!$E$14</f>
        <v>BUDGET 2024</v>
      </c>
      <c r="G12" s="30" t="str">
        <f>"REALITE "&amp;TAB00!$E$14</f>
        <v>REALITE 2024</v>
      </c>
      <c r="H12" s="133" t="str">
        <f>"ECART "&amp;F12&amp;" - "&amp;G12</f>
        <v>ECART BUDGET 2024 - REALITE 2024</v>
      </c>
    </row>
    <row r="13" spans="1:19" x14ac:dyDescent="0.3">
      <c r="A13" s="254" t="s">
        <v>428</v>
      </c>
      <c r="B13" s="253">
        <f t="shared" ref="B13:E13" si="1">SUM(B14:B16)</f>
        <v>0</v>
      </c>
      <c r="C13" s="253">
        <f t="shared" si="1"/>
        <v>0</v>
      </c>
      <c r="D13" s="253">
        <f t="shared" si="1"/>
        <v>0</v>
      </c>
      <c r="E13" s="253">
        <f t="shared" si="1"/>
        <v>0</v>
      </c>
      <c r="F13" s="253">
        <f t="shared" ref="F13:G13" si="2">SUM(F14:F16)</f>
        <v>0</v>
      </c>
      <c r="G13" s="253">
        <f t="shared" si="2"/>
        <v>0</v>
      </c>
      <c r="H13" s="253">
        <f>F13-G13</f>
        <v>0</v>
      </c>
    </row>
    <row r="14" spans="1:19" x14ac:dyDescent="0.3">
      <c r="A14" s="255" t="s">
        <v>54</v>
      </c>
      <c r="B14" s="252"/>
      <c r="C14" s="150">
        <f t="shared" ref="C14:E16" si="3">B31</f>
        <v>0</v>
      </c>
      <c r="D14" s="150">
        <f t="shared" si="3"/>
        <v>0</v>
      </c>
      <c r="E14" s="150">
        <f t="shared" si="3"/>
        <v>0</v>
      </c>
      <c r="F14" s="253">
        <f>'TAB7.1'!$C$29</f>
        <v>0</v>
      </c>
      <c r="G14" s="253">
        <f>'TAB7.1'!$C$68</f>
        <v>0</v>
      </c>
      <c r="H14" s="253">
        <f t="shared" ref="H14:H30" si="4">F14-G14</f>
        <v>0</v>
      </c>
    </row>
    <row r="15" spans="1:19" x14ac:dyDescent="0.3">
      <c r="A15" s="255" t="s">
        <v>55</v>
      </c>
      <c r="B15" s="252"/>
      <c r="C15" s="150">
        <f t="shared" si="3"/>
        <v>0</v>
      </c>
      <c r="D15" s="150">
        <f t="shared" si="3"/>
        <v>0</v>
      </c>
      <c r="E15" s="150">
        <f t="shared" si="3"/>
        <v>0</v>
      </c>
      <c r="F15" s="253">
        <f>'TAB7.1'!$D$29</f>
        <v>0</v>
      </c>
      <c r="G15" s="253">
        <f>'TAB7.1'!$D$68</f>
        <v>0</v>
      </c>
      <c r="H15" s="253">
        <f t="shared" si="4"/>
        <v>0</v>
      </c>
    </row>
    <row r="16" spans="1:19" x14ac:dyDescent="0.3">
      <c r="A16" s="255" t="s">
        <v>56</v>
      </c>
      <c r="B16" s="252"/>
      <c r="C16" s="150">
        <f t="shared" si="3"/>
        <v>0</v>
      </c>
      <c r="D16" s="150">
        <f t="shared" si="3"/>
        <v>0</v>
      </c>
      <c r="E16" s="150">
        <f t="shared" si="3"/>
        <v>0</v>
      </c>
      <c r="F16" s="253">
        <f>'TAB7.1'!$E$29</f>
        <v>0</v>
      </c>
      <c r="G16" s="253">
        <f>'TAB7.1'!$E$68</f>
        <v>0</v>
      </c>
      <c r="H16" s="253">
        <f t="shared" si="4"/>
        <v>0</v>
      </c>
    </row>
    <row r="17" spans="1:8" x14ac:dyDescent="0.3">
      <c r="A17" s="256" t="s">
        <v>57</v>
      </c>
      <c r="B17" s="252"/>
      <c r="C17" s="252"/>
      <c r="D17" s="252"/>
      <c r="E17" s="252"/>
      <c r="F17" s="253">
        <f>'TAB7.1'!$F$29</f>
        <v>0</v>
      </c>
      <c r="G17" s="253">
        <f>'TAB7.1'!$F$68</f>
        <v>0</v>
      </c>
      <c r="H17" s="253">
        <f t="shared" si="4"/>
        <v>0</v>
      </c>
    </row>
    <row r="18" spans="1:8" x14ac:dyDescent="0.3">
      <c r="A18" s="256" t="s">
        <v>58</v>
      </c>
      <c r="B18" s="252"/>
      <c r="C18" s="252"/>
      <c r="D18" s="252"/>
      <c r="E18" s="252">
        <v>0</v>
      </c>
      <c r="F18" s="253">
        <f>'TAB7.1'!$G$29</f>
        <v>0</v>
      </c>
      <c r="G18" s="253">
        <f>'TAB7.1'!$G$68</f>
        <v>0</v>
      </c>
      <c r="H18" s="253">
        <f t="shared" si="4"/>
        <v>0</v>
      </c>
    </row>
    <row r="19" spans="1:8" x14ac:dyDescent="0.3">
      <c r="A19" s="256" t="s">
        <v>59</v>
      </c>
      <c r="B19" s="252"/>
      <c r="C19" s="252"/>
      <c r="D19" s="252"/>
      <c r="E19" s="252"/>
      <c r="F19" s="253">
        <f>'TAB7.1'!$H$29</f>
        <v>0</v>
      </c>
      <c r="G19" s="253">
        <f>'TAB7.1'!$H$68</f>
        <v>0</v>
      </c>
      <c r="H19" s="253">
        <f t="shared" si="4"/>
        <v>0</v>
      </c>
    </row>
    <row r="20" spans="1:8" x14ac:dyDescent="0.3">
      <c r="A20" s="256" t="s">
        <v>60</v>
      </c>
      <c r="B20" s="252"/>
      <c r="C20" s="252"/>
      <c r="D20" s="252"/>
      <c r="E20" s="252">
        <v>0</v>
      </c>
      <c r="F20" s="253">
        <f>'TAB7.1'!$I$29</f>
        <v>0</v>
      </c>
      <c r="G20" s="253">
        <f>'TAB7.1'!$I$68</f>
        <v>0</v>
      </c>
      <c r="H20" s="253">
        <f t="shared" si="4"/>
        <v>0</v>
      </c>
    </row>
    <row r="21" spans="1:8" x14ac:dyDescent="0.3">
      <c r="A21" s="256" t="s">
        <v>61</v>
      </c>
      <c r="B21" s="253">
        <f t="shared" ref="B21:G21" si="5">SUM(B22:B24)</f>
        <v>0</v>
      </c>
      <c r="C21" s="253">
        <f t="shared" si="5"/>
        <v>0</v>
      </c>
      <c r="D21" s="253">
        <f t="shared" si="5"/>
        <v>0</v>
      </c>
      <c r="E21" s="253">
        <f t="shared" si="5"/>
        <v>0</v>
      </c>
      <c r="F21" s="253">
        <f t="shared" si="5"/>
        <v>0</v>
      </c>
      <c r="G21" s="253">
        <f t="shared" si="5"/>
        <v>0</v>
      </c>
      <c r="H21" s="253">
        <f t="shared" si="4"/>
        <v>0</v>
      </c>
    </row>
    <row r="22" spans="1:8" x14ac:dyDescent="0.3">
      <c r="A22" s="257" t="s">
        <v>714</v>
      </c>
      <c r="B22" s="252"/>
      <c r="C22" s="252"/>
      <c r="D22" s="252"/>
      <c r="E22" s="252"/>
      <c r="F22" s="253">
        <f>'TAB7.1'!$J$29</f>
        <v>0</v>
      </c>
      <c r="G22" s="253">
        <f>'TAB7.1'!$J$68</f>
        <v>0</v>
      </c>
      <c r="H22" s="253">
        <f t="shared" si="4"/>
        <v>0</v>
      </c>
    </row>
    <row r="23" spans="1:8" x14ac:dyDescent="0.3">
      <c r="A23" s="257" t="s">
        <v>65</v>
      </c>
      <c r="B23" s="252"/>
      <c r="C23" s="252"/>
      <c r="D23" s="252"/>
      <c r="E23" s="252"/>
      <c r="F23" s="253">
        <f>'TAB7.1'!$K$29</f>
        <v>0</v>
      </c>
      <c r="G23" s="253">
        <f>'TAB7.1'!$K$68</f>
        <v>0</v>
      </c>
      <c r="H23" s="253">
        <f t="shared" si="4"/>
        <v>0</v>
      </c>
    </row>
    <row r="24" spans="1:8" x14ac:dyDescent="0.3">
      <c r="A24" s="257" t="s">
        <v>66</v>
      </c>
      <c r="B24" s="252"/>
      <c r="C24" s="252"/>
      <c r="D24" s="252"/>
      <c r="E24" s="252"/>
      <c r="F24" s="253">
        <f>'TAB7.1'!$L$29</f>
        <v>0</v>
      </c>
      <c r="G24" s="253">
        <f>'TAB7.1'!$L$68</f>
        <v>0</v>
      </c>
      <c r="H24" s="253">
        <f t="shared" si="4"/>
        <v>0</v>
      </c>
    </row>
    <row r="25" spans="1:8" x14ac:dyDescent="0.3">
      <c r="A25" s="256" t="s">
        <v>62</v>
      </c>
      <c r="B25" s="253">
        <f t="shared" ref="B25:G25" si="6">SUM(B26:B29)</f>
        <v>0</v>
      </c>
      <c r="C25" s="253">
        <f t="shared" si="6"/>
        <v>0</v>
      </c>
      <c r="D25" s="253">
        <f t="shared" si="6"/>
        <v>0</v>
      </c>
      <c r="E25" s="253">
        <f t="shared" si="6"/>
        <v>0</v>
      </c>
      <c r="F25" s="253">
        <f t="shared" si="6"/>
        <v>0</v>
      </c>
      <c r="G25" s="253">
        <f t="shared" si="6"/>
        <v>0</v>
      </c>
      <c r="H25" s="253">
        <f t="shared" si="4"/>
        <v>0</v>
      </c>
    </row>
    <row r="26" spans="1:8" x14ac:dyDescent="0.3">
      <c r="A26" s="255" t="s">
        <v>63</v>
      </c>
      <c r="B26" s="252"/>
      <c r="C26" s="252"/>
      <c r="D26" s="252"/>
      <c r="E26" s="252"/>
      <c r="F26" s="253">
        <f>'TAB7.1'!$M$29</f>
        <v>0</v>
      </c>
      <c r="G26" s="253">
        <f>'TAB7.1'!$M$68</f>
        <v>0</v>
      </c>
      <c r="H26" s="253">
        <f t="shared" si="4"/>
        <v>0</v>
      </c>
    </row>
    <row r="27" spans="1:8" x14ac:dyDescent="0.3">
      <c r="A27" s="255" t="s">
        <v>64</v>
      </c>
      <c r="B27" s="252">
        <v>0</v>
      </c>
      <c r="C27" s="252"/>
      <c r="D27" s="252"/>
      <c r="E27" s="252"/>
      <c r="F27" s="253">
        <f>'TAB7.1'!$N$29</f>
        <v>0</v>
      </c>
      <c r="G27" s="253">
        <f>'TAB7.1'!$N$68</f>
        <v>0</v>
      </c>
      <c r="H27" s="253">
        <f t="shared" si="4"/>
        <v>0</v>
      </c>
    </row>
    <row r="28" spans="1:8" x14ac:dyDescent="0.3">
      <c r="A28" s="255" t="s">
        <v>65</v>
      </c>
      <c r="B28" s="252">
        <v>0</v>
      </c>
      <c r="C28" s="252"/>
      <c r="D28" s="252"/>
      <c r="E28" s="252"/>
      <c r="F28" s="253">
        <f>'TAB7.1'!$O$29</f>
        <v>0</v>
      </c>
      <c r="G28" s="253">
        <f>'TAB7.1'!$O$68</f>
        <v>0</v>
      </c>
      <c r="H28" s="253">
        <f t="shared" si="4"/>
        <v>0</v>
      </c>
    </row>
    <row r="29" spans="1:8" x14ac:dyDescent="0.3">
      <c r="A29" s="255" t="s">
        <v>66</v>
      </c>
      <c r="B29" s="252"/>
      <c r="C29" s="252"/>
      <c r="D29" s="252"/>
      <c r="E29" s="252"/>
      <c r="F29" s="253">
        <f>'TAB7.1'!$P$29</f>
        <v>0</v>
      </c>
      <c r="G29" s="253">
        <f>'TAB7.1'!$P$68</f>
        <v>0</v>
      </c>
      <c r="H29" s="253">
        <f t="shared" si="4"/>
        <v>0</v>
      </c>
    </row>
    <row r="30" spans="1:8" x14ac:dyDescent="0.3">
      <c r="A30" s="254" t="s">
        <v>427</v>
      </c>
      <c r="B30" s="253">
        <f t="shared" ref="B30:G30" si="7">SUM(B31:B33)</f>
        <v>0</v>
      </c>
      <c r="C30" s="253">
        <f t="shared" si="7"/>
        <v>0</v>
      </c>
      <c r="D30" s="253">
        <f t="shared" si="7"/>
        <v>0</v>
      </c>
      <c r="E30" s="253">
        <f t="shared" si="7"/>
        <v>0</v>
      </c>
      <c r="F30" s="253">
        <f t="shared" si="7"/>
        <v>0</v>
      </c>
      <c r="G30" s="253">
        <f t="shared" si="7"/>
        <v>0</v>
      </c>
      <c r="H30" s="253">
        <f t="shared" si="4"/>
        <v>0</v>
      </c>
    </row>
    <row r="31" spans="1:8" ht="12" customHeight="1" x14ac:dyDescent="0.3">
      <c r="A31" s="255" t="s">
        <v>54</v>
      </c>
      <c r="B31" s="150">
        <f>SUM(B14,B17:B20,B22,B26:B27)</f>
        <v>0</v>
      </c>
      <c r="C31" s="150">
        <f t="shared" ref="C31:H31" si="8">SUM(C14,C17:C20,C22,C26:C27)</f>
        <v>0</v>
      </c>
      <c r="D31" s="150">
        <f t="shared" si="8"/>
        <v>0</v>
      </c>
      <c r="E31" s="150">
        <f t="shared" si="8"/>
        <v>0</v>
      </c>
      <c r="F31" s="150">
        <f t="shared" si="8"/>
        <v>0</v>
      </c>
      <c r="G31" s="150">
        <f t="shared" si="8"/>
        <v>0</v>
      </c>
      <c r="H31" s="253">
        <f t="shared" si="8"/>
        <v>0</v>
      </c>
    </row>
    <row r="32" spans="1:8" x14ac:dyDescent="0.3">
      <c r="A32" s="255" t="s">
        <v>55</v>
      </c>
      <c r="B32" s="150">
        <f>SUM(B15,B23,B28)</f>
        <v>0</v>
      </c>
      <c r="C32" s="150">
        <f t="shared" ref="C32:H33" si="9">SUM(C15,C23,C28)</f>
        <v>0</v>
      </c>
      <c r="D32" s="150">
        <f t="shared" si="9"/>
        <v>0</v>
      </c>
      <c r="E32" s="150">
        <f t="shared" si="9"/>
        <v>0</v>
      </c>
      <c r="F32" s="150">
        <f t="shared" si="9"/>
        <v>0</v>
      </c>
      <c r="G32" s="150">
        <f t="shared" si="9"/>
        <v>0</v>
      </c>
      <c r="H32" s="253">
        <f t="shared" si="9"/>
        <v>0</v>
      </c>
    </row>
    <row r="33" spans="1:8" x14ac:dyDescent="0.3">
      <c r="A33" s="255" t="s">
        <v>56</v>
      </c>
      <c r="B33" s="150">
        <f t="shared" ref="B33" si="10">SUM(B16,B24,B29)</f>
        <v>0</v>
      </c>
      <c r="C33" s="150">
        <f t="shared" ref="C33:H33" si="11">SUM(C16,C24,C29)</f>
        <v>0</v>
      </c>
      <c r="D33" s="150">
        <f t="shared" si="11"/>
        <v>0</v>
      </c>
      <c r="E33" s="150">
        <f t="shared" si="11"/>
        <v>0</v>
      </c>
      <c r="F33" s="150">
        <f t="shared" si="9"/>
        <v>0</v>
      </c>
      <c r="G33" s="150">
        <f t="shared" si="9"/>
        <v>0</v>
      </c>
      <c r="H33" s="253">
        <f t="shared" si="11"/>
        <v>0</v>
      </c>
    </row>
    <row r="35" spans="1:8" x14ac:dyDescent="0.3">
      <c r="A35" s="703" t="s">
        <v>426</v>
      </c>
      <c r="B35" s="704"/>
      <c r="C35" s="704"/>
      <c r="D35" s="704"/>
      <c r="E35" s="704"/>
      <c r="F35" s="704"/>
      <c r="G35" s="704"/>
      <c r="H35" s="704"/>
    </row>
    <row r="36" spans="1:8" ht="40.5" x14ac:dyDescent="0.3">
      <c r="A36" s="132" t="s">
        <v>12</v>
      </c>
      <c r="B36" s="37" t="str">
        <f>B12</f>
        <v>REALITE 2020</v>
      </c>
      <c r="C36" s="30" t="str">
        <f t="shared" ref="C36:H36" si="12">C12</f>
        <v>REALITE 2021</v>
      </c>
      <c r="D36" s="30" t="str">
        <f t="shared" si="12"/>
        <v>REALITE 2022</v>
      </c>
      <c r="E36" s="30" t="str">
        <f t="shared" si="12"/>
        <v>REALITE 2023</v>
      </c>
      <c r="F36" s="30" t="str">
        <f t="shared" si="12"/>
        <v>BUDGET 2024</v>
      </c>
      <c r="G36" s="30" t="str">
        <f t="shared" si="12"/>
        <v>REALITE 2024</v>
      </c>
      <c r="H36" s="133" t="str">
        <f t="shared" si="12"/>
        <v>ECART BUDGET 2024 - REALITE 2024</v>
      </c>
    </row>
    <row r="37" spans="1:8" x14ac:dyDescent="0.3">
      <c r="A37" s="254" t="s">
        <v>428</v>
      </c>
      <c r="B37" s="253">
        <f t="shared" ref="B37:E37" si="13">SUM(B38:B40)</f>
        <v>0</v>
      </c>
      <c r="C37" s="253">
        <f t="shared" si="13"/>
        <v>0</v>
      </c>
      <c r="D37" s="253">
        <f t="shared" si="13"/>
        <v>0</v>
      </c>
      <c r="E37" s="253">
        <f t="shared" si="13"/>
        <v>0</v>
      </c>
      <c r="F37" s="253">
        <f t="shared" ref="F37:G37" si="14">SUM(F38:F40)</f>
        <v>0</v>
      </c>
      <c r="G37" s="253">
        <f t="shared" si="14"/>
        <v>0</v>
      </c>
      <c r="H37" s="253">
        <f>F37-G37</f>
        <v>0</v>
      </c>
    </row>
    <row r="38" spans="1:8" x14ac:dyDescent="0.3">
      <c r="A38" s="255" t="s">
        <v>54</v>
      </c>
      <c r="B38" s="252"/>
      <c r="C38" s="150">
        <f t="shared" ref="C38:C40" si="15">B55</f>
        <v>0</v>
      </c>
      <c r="D38" s="150">
        <f t="shared" ref="D38:D40" si="16">C55</f>
        <v>0</v>
      </c>
      <c r="E38" s="150">
        <f t="shared" ref="E38:E40" si="17">D55</f>
        <v>0</v>
      </c>
      <c r="F38" s="253">
        <f>'TAB7.1'!$C$43</f>
        <v>0</v>
      </c>
      <c r="G38" s="253">
        <f>'TAB7.1'!$C$82</f>
        <v>0</v>
      </c>
      <c r="H38" s="253">
        <f t="shared" ref="H38:H54" si="18">F38-G38</f>
        <v>0</v>
      </c>
    </row>
    <row r="39" spans="1:8" x14ac:dyDescent="0.3">
      <c r="A39" s="255" t="s">
        <v>55</v>
      </c>
      <c r="B39" s="252"/>
      <c r="C39" s="150">
        <f t="shared" si="15"/>
        <v>0</v>
      </c>
      <c r="D39" s="150">
        <f t="shared" si="16"/>
        <v>0</v>
      </c>
      <c r="E39" s="150">
        <f t="shared" si="17"/>
        <v>0</v>
      </c>
      <c r="F39" s="253">
        <f>'TAB7.1'!$D$43</f>
        <v>0</v>
      </c>
      <c r="G39" s="253">
        <f>'TAB7.1'!$D$82</f>
        <v>0</v>
      </c>
      <c r="H39" s="253">
        <f t="shared" si="18"/>
        <v>0</v>
      </c>
    </row>
    <row r="40" spans="1:8" x14ac:dyDescent="0.3">
      <c r="A40" s="255" t="s">
        <v>56</v>
      </c>
      <c r="B40" s="252"/>
      <c r="C40" s="150">
        <f t="shared" si="15"/>
        <v>0</v>
      </c>
      <c r="D40" s="150">
        <f t="shared" si="16"/>
        <v>0</v>
      </c>
      <c r="E40" s="150">
        <f t="shared" si="17"/>
        <v>0</v>
      </c>
      <c r="F40" s="253">
        <f>'TAB7.1'!$E$43</f>
        <v>0</v>
      </c>
      <c r="G40" s="253">
        <f>'TAB7.1'!$E$82</f>
        <v>0</v>
      </c>
      <c r="H40" s="253">
        <f t="shared" si="18"/>
        <v>0</v>
      </c>
    </row>
    <row r="41" spans="1:8" x14ac:dyDescent="0.3">
      <c r="A41" s="256" t="s">
        <v>57</v>
      </c>
      <c r="B41" s="252"/>
      <c r="C41" s="252"/>
      <c r="D41" s="252"/>
      <c r="E41" s="252"/>
      <c r="F41" s="253">
        <f>'TAB7.1'!$F$43</f>
        <v>0</v>
      </c>
      <c r="G41" s="253">
        <f>'TAB7.1'!$F$82</f>
        <v>0</v>
      </c>
      <c r="H41" s="253">
        <f t="shared" si="18"/>
        <v>0</v>
      </c>
    </row>
    <row r="42" spans="1:8" x14ac:dyDescent="0.3">
      <c r="A42" s="256" t="s">
        <v>58</v>
      </c>
      <c r="B42" s="252"/>
      <c r="C42" s="252"/>
      <c r="D42" s="252"/>
      <c r="E42" s="252">
        <v>0</v>
      </c>
      <c r="F42" s="253">
        <f>'TAB7.1'!$G$43</f>
        <v>0</v>
      </c>
      <c r="G42" s="253">
        <f>'TAB7.1'!$G$82</f>
        <v>0</v>
      </c>
      <c r="H42" s="253">
        <f t="shared" si="18"/>
        <v>0</v>
      </c>
    </row>
    <row r="43" spans="1:8" x14ac:dyDescent="0.3">
      <c r="A43" s="256" t="s">
        <v>59</v>
      </c>
      <c r="B43" s="252"/>
      <c r="C43" s="252"/>
      <c r="D43" s="252"/>
      <c r="E43" s="252">
        <v>0</v>
      </c>
      <c r="F43" s="253">
        <f>'TAB7.1'!$H$43</f>
        <v>0</v>
      </c>
      <c r="G43" s="253">
        <f>'TAB7.1'!$H$82</f>
        <v>0</v>
      </c>
      <c r="H43" s="253">
        <f t="shared" si="18"/>
        <v>0</v>
      </c>
    </row>
    <row r="44" spans="1:8" x14ac:dyDescent="0.3">
      <c r="A44" s="256" t="s">
        <v>60</v>
      </c>
      <c r="B44" s="252"/>
      <c r="C44" s="252"/>
      <c r="D44" s="252"/>
      <c r="E44" s="252">
        <v>0</v>
      </c>
      <c r="F44" s="253">
        <f>'TAB7.1'!$I$43</f>
        <v>0</v>
      </c>
      <c r="G44" s="253">
        <f>'TAB7.1'!$I$82</f>
        <v>0</v>
      </c>
      <c r="H44" s="253">
        <f t="shared" si="18"/>
        <v>0</v>
      </c>
    </row>
    <row r="45" spans="1:8" x14ac:dyDescent="0.3">
      <c r="A45" s="256" t="s">
        <v>61</v>
      </c>
      <c r="B45" s="253">
        <f t="shared" ref="B45:E45" si="19">SUM(B46:B48)</f>
        <v>0</v>
      </c>
      <c r="C45" s="253">
        <f t="shared" si="19"/>
        <v>0</v>
      </c>
      <c r="D45" s="253">
        <f t="shared" si="19"/>
        <v>0</v>
      </c>
      <c r="E45" s="253">
        <f t="shared" si="19"/>
        <v>0</v>
      </c>
      <c r="F45" s="253">
        <f t="shared" ref="F45:G45" si="20">SUM(F46:F48)</f>
        <v>0</v>
      </c>
      <c r="G45" s="253">
        <f t="shared" si="20"/>
        <v>0</v>
      </c>
      <c r="H45" s="253">
        <f t="shared" si="18"/>
        <v>0</v>
      </c>
    </row>
    <row r="46" spans="1:8" x14ac:dyDescent="0.3">
      <c r="A46" s="255" t="s">
        <v>54</v>
      </c>
      <c r="B46" s="252"/>
      <c r="C46" s="252"/>
      <c r="D46" s="252"/>
      <c r="E46" s="252"/>
      <c r="F46" s="253">
        <f>'TAB7.1'!$J$43</f>
        <v>0</v>
      </c>
      <c r="G46" s="253">
        <f>'TAB7.1'!$J$82</f>
        <v>0</v>
      </c>
      <c r="H46" s="253">
        <f t="shared" si="18"/>
        <v>0</v>
      </c>
    </row>
    <row r="47" spans="1:8" x14ac:dyDescent="0.3">
      <c r="A47" s="255" t="s">
        <v>55</v>
      </c>
      <c r="B47" s="252"/>
      <c r="C47" s="252"/>
      <c r="D47" s="252"/>
      <c r="E47" s="252">
        <v>0</v>
      </c>
      <c r="F47" s="253">
        <f>'TAB7.1'!$K$43</f>
        <v>0</v>
      </c>
      <c r="G47" s="253">
        <f>'TAB7.1'!$K$82</f>
        <v>0</v>
      </c>
      <c r="H47" s="253">
        <f t="shared" si="18"/>
        <v>0</v>
      </c>
    </row>
    <row r="48" spans="1:8" x14ac:dyDescent="0.3">
      <c r="A48" s="255" t="s">
        <v>56</v>
      </c>
      <c r="B48" s="252"/>
      <c r="C48" s="252"/>
      <c r="D48" s="252"/>
      <c r="E48" s="252">
        <v>0</v>
      </c>
      <c r="F48" s="253">
        <f>'TAB7.1'!$L$43</f>
        <v>0</v>
      </c>
      <c r="G48" s="253">
        <f>'TAB7.1'!$L$82</f>
        <v>0</v>
      </c>
      <c r="H48" s="253">
        <f t="shared" si="18"/>
        <v>0</v>
      </c>
    </row>
    <row r="49" spans="1:8" x14ac:dyDescent="0.3">
      <c r="A49" s="256" t="s">
        <v>62</v>
      </c>
      <c r="B49" s="253">
        <f t="shared" ref="B49:E49" si="21">SUM(B50:B53)</f>
        <v>0</v>
      </c>
      <c r="C49" s="253">
        <f t="shared" si="21"/>
        <v>0</v>
      </c>
      <c r="D49" s="253">
        <f t="shared" si="21"/>
        <v>0</v>
      </c>
      <c r="E49" s="253">
        <f t="shared" si="21"/>
        <v>0</v>
      </c>
      <c r="F49" s="253">
        <f t="shared" ref="F49:G49" si="22">SUM(F50:F53)</f>
        <v>0</v>
      </c>
      <c r="G49" s="253">
        <f t="shared" si="22"/>
        <v>0</v>
      </c>
      <c r="H49" s="253">
        <f t="shared" si="18"/>
        <v>0</v>
      </c>
    </row>
    <row r="50" spans="1:8" x14ac:dyDescent="0.3">
      <c r="A50" s="255" t="s">
        <v>63</v>
      </c>
      <c r="B50" s="252"/>
      <c r="C50" s="252"/>
      <c r="D50" s="252"/>
      <c r="E50" s="252"/>
      <c r="F50" s="253">
        <f>'TAB7.1'!$M$43</f>
        <v>0</v>
      </c>
      <c r="G50" s="253">
        <f>'TAB7.1'!$M$82</f>
        <v>0</v>
      </c>
      <c r="H50" s="253">
        <f t="shared" si="18"/>
        <v>0</v>
      </c>
    </row>
    <row r="51" spans="1:8" x14ac:dyDescent="0.3">
      <c r="A51" s="255" t="s">
        <v>64</v>
      </c>
      <c r="B51" s="252"/>
      <c r="C51" s="252"/>
      <c r="D51" s="252"/>
      <c r="E51" s="252"/>
      <c r="F51" s="253">
        <f>'TAB7.1'!$N$43</f>
        <v>0</v>
      </c>
      <c r="G51" s="253">
        <f>'TAB7.1'!$N$82</f>
        <v>0</v>
      </c>
      <c r="H51" s="253">
        <f t="shared" si="18"/>
        <v>0</v>
      </c>
    </row>
    <row r="52" spans="1:8" x14ac:dyDescent="0.3">
      <c r="A52" s="255" t="s">
        <v>65</v>
      </c>
      <c r="B52" s="252"/>
      <c r="C52" s="252"/>
      <c r="D52" s="252"/>
      <c r="E52" s="252"/>
      <c r="F52" s="253">
        <f>'TAB7.1'!$O$43</f>
        <v>0</v>
      </c>
      <c r="G52" s="253">
        <f>'TAB7.1'!$O$82</f>
        <v>0</v>
      </c>
      <c r="H52" s="253">
        <f t="shared" si="18"/>
        <v>0</v>
      </c>
    </row>
    <row r="53" spans="1:8" x14ac:dyDescent="0.3">
      <c r="A53" s="255" t="s">
        <v>66</v>
      </c>
      <c r="B53" s="252"/>
      <c r="C53" s="252"/>
      <c r="D53" s="252"/>
      <c r="E53" s="252"/>
      <c r="F53" s="253">
        <f>'TAB7.1'!$P$43</f>
        <v>0</v>
      </c>
      <c r="G53" s="253">
        <f>'TAB7.1'!$P$82</f>
        <v>0</v>
      </c>
      <c r="H53" s="253">
        <f t="shared" si="18"/>
        <v>0</v>
      </c>
    </row>
    <row r="54" spans="1:8" x14ac:dyDescent="0.3">
      <c r="A54" s="254" t="s">
        <v>427</v>
      </c>
      <c r="B54" s="253">
        <f t="shared" ref="B54:E54" si="23">SUM(B55:B57)</f>
        <v>0</v>
      </c>
      <c r="C54" s="253">
        <f t="shared" si="23"/>
        <v>0</v>
      </c>
      <c r="D54" s="253">
        <f t="shared" si="23"/>
        <v>0</v>
      </c>
      <c r="E54" s="253">
        <f t="shared" si="23"/>
        <v>0</v>
      </c>
      <c r="F54" s="253">
        <f t="shared" ref="F54:G54" si="24">SUM(F55:F57)</f>
        <v>0</v>
      </c>
      <c r="G54" s="253">
        <f t="shared" si="24"/>
        <v>0</v>
      </c>
      <c r="H54" s="253">
        <f t="shared" si="18"/>
        <v>0</v>
      </c>
    </row>
    <row r="55" spans="1:8" x14ac:dyDescent="0.3">
      <c r="A55" s="255" t="s">
        <v>54</v>
      </c>
      <c r="B55" s="150">
        <f>SUM(B38,B41:B44,B46,B50:B51)</f>
        <v>0</v>
      </c>
      <c r="C55" s="150">
        <f t="shared" ref="C55:G55" si="25">SUM(C38,C41:C44,C46,C50:C51)</f>
        <v>0</v>
      </c>
      <c r="D55" s="150">
        <f t="shared" si="25"/>
        <v>0</v>
      </c>
      <c r="E55" s="150">
        <f t="shared" si="25"/>
        <v>0</v>
      </c>
      <c r="F55" s="150">
        <f t="shared" si="25"/>
        <v>0</v>
      </c>
      <c r="G55" s="150">
        <f t="shared" si="25"/>
        <v>0</v>
      </c>
      <c r="H55" s="253">
        <f t="shared" ref="H55" si="26">SUM(H38,H41:H44,H46,H50:H51)</f>
        <v>0</v>
      </c>
    </row>
    <row r="56" spans="1:8" x14ac:dyDescent="0.3">
      <c r="A56" s="255" t="s">
        <v>55</v>
      </c>
      <c r="B56" s="150">
        <f>SUM(B39,B47,B52)</f>
        <v>0</v>
      </c>
      <c r="C56" s="150">
        <f t="shared" ref="C56:G57" si="27">SUM(C39,C47,C52)</f>
        <v>0</v>
      </c>
      <c r="D56" s="150">
        <f t="shared" si="27"/>
        <v>0</v>
      </c>
      <c r="E56" s="150">
        <f t="shared" si="27"/>
        <v>0</v>
      </c>
      <c r="F56" s="150">
        <f t="shared" si="27"/>
        <v>0</v>
      </c>
      <c r="G56" s="150">
        <f t="shared" si="27"/>
        <v>0</v>
      </c>
      <c r="H56" s="253">
        <f t="shared" ref="H56" si="28">SUM(H39,H47,H52)</f>
        <v>0</v>
      </c>
    </row>
    <row r="57" spans="1:8" x14ac:dyDescent="0.3">
      <c r="A57" s="255" t="s">
        <v>56</v>
      </c>
      <c r="B57" s="150">
        <f t="shared" ref="B57:E57" si="29">SUM(B40,B48,B53)</f>
        <v>0</v>
      </c>
      <c r="C57" s="150">
        <f t="shared" si="29"/>
        <v>0</v>
      </c>
      <c r="D57" s="150">
        <f t="shared" si="29"/>
        <v>0</v>
      </c>
      <c r="E57" s="150">
        <f t="shared" si="29"/>
        <v>0</v>
      </c>
      <c r="F57" s="150">
        <f t="shared" si="27"/>
        <v>0</v>
      </c>
      <c r="G57" s="150">
        <f t="shared" si="27"/>
        <v>0</v>
      </c>
      <c r="H57" s="253">
        <f t="shared" ref="H57" si="30">SUM(H40,H48,H53)</f>
        <v>0</v>
      </c>
    </row>
    <row r="59" spans="1:8" x14ac:dyDescent="0.3">
      <c r="A59" s="705" t="s">
        <v>14</v>
      </c>
      <c r="B59" s="705"/>
      <c r="C59" s="705"/>
      <c r="D59" s="705"/>
      <c r="E59" s="705"/>
      <c r="F59" s="705"/>
      <c r="G59" s="705"/>
      <c r="H59" s="705"/>
    </row>
    <row r="60" spans="1:8" ht="40.5" x14ac:dyDescent="0.3">
      <c r="A60" s="132" t="s">
        <v>12</v>
      </c>
      <c r="B60" s="37" t="str">
        <f>B36</f>
        <v>REALITE 2020</v>
      </c>
      <c r="C60" s="30" t="str">
        <f t="shared" ref="C60:H60" si="31">C36</f>
        <v>REALITE 2021</v>
      </c>
      <c r="D60" s="30" t="str">
        <f t="shared" si="31"/>
        <v>REALITE 2022</v>
      </c>
      <c r="E60" s="30" t="str">
        <f t="shared" si="31"/>
        <v>REALITE 2023</v>
      </c>
      <c r="F60" s="30" t="str">
        <f t="shared" si="31"/>
        <v>BUDGET 2024</v>
      </c>
      <c r="G60" s="30" t="str">
        <f t="shared" si="31"/>
        <v>REALITE 2024</v>
      </c>
      <c r="H60" s="133" t="str">
        <f t="shared" si="31"/>
        <v>ECART BUDGET 2024 - REALITE 2024</v>
      </c>
    </row>
    <row r="61" spans="1:8" x14ac:dyDescent="0.3">
      <c r="A61" s="254" t="s">
        <v>428</v>
      </c>
      <c r="B61" s="253">
        <f>SUM(B13,B37)</f>
        <v>0</v>
      </c>
      <c r="C61" s="253">
        <f t="shared" ref="C61:H61" si="32">SUM(C13,C37)</f>
        <v>0</v>
      </c>
      <c r="D61" s="253">
        <f t="shared" si="32"/>
        <v>0</v>
      </c>
      <c r="E61" s="253">
        <f t="shared" si="32"/>
        <v>0</v>
      </c>
      <c r="F61" s="253">
        <f t="shared" si="32"/>
        <v>0</v>
      </c>
      <c r="G61" s="253">
        <f t="shared" si="32"/>
        <v>0</v>
      </c>
      <c r="H61" s="253">
        <f t="shared" si="32"/>
        <v>0</v>
      </c>
    </row>
    <row r="62" spans="1:8" x14ac:dyDescent="0.3">
      <c r="A62" s="255" t="s">
        <v>54</v>
      </c>
      <c r="B62" s="253">
        <f t="shared" ref="B62:H62" si="33">SUM(B14,B38)</f>
        <v>0</v>
      </c>
      <c r="C62" s="253">
        <f t="shared" si="33"/>
        <v>0</v>
      </c>
      <c r="D62" s="253">
        <f t="shared" si="33"/>
        <v>0</v>
      </c>
      <c r="E62" s="253">
        <f t="shared" si="33"/>
        <v>0</v>
      </c>
      <c r="F62" s="253">
        <f t="shared" si="33"/>
        <v>0</v>
      </c>
      <c r="G62" s="253">
        <f t="shared" si="33"/>
        <v>0</v>
      </c>
      <c r="H62" s="253">
        <f t="shared" si="33"/>
        <v>0</v>
      </c>
    </row>
    <row r="63" spans="1:8" x14ac:dyDescent="0.3">
      <c r="A63" s="255" t="s">
        <v>55</v>
      </c>
      <c r="B63" s="253">
        <f t="shared" ref="B63:H63" si="34">SUM(B15,B39)</f>
        <v>0</v>
      </c>
      <c r="C63" s="253">
        <f t="shared" si="34"/>
        <v>0</v>
      </c>
      <c r="D63" s="253">
        <f t="shared" si="34"/>
        <v>0</v>
      </c>
      <c r="E63" s="253">
        <f t="shared" si="34"/>
        <v>0</v>
      </c>
      <c r="F63" s="253">
        <f t="shared" si="34"/>
        <v>0</v>
      </c>
      <c r="G63" s="253">
        <f t="shared" si="34"/>
        <v>0</v>
      </c>
      <c r="H63" s="253">
        <f t="shared" si="34"/>
        <v>0</v>
      </c>
    </row>
    <row r="64" spans="1:8" x14ac:dyDescent="0.3">
      <c r="A64" s="255" t="s">
        <v>56</v>
      </c>
      <c r="B64" s="253">
        <f t="shared" ref="B64:H64" si="35">SUM(B16,B40)</f>
        <v>0</v>
      </c>
      <c r="C64" s="253">
        <f t="shared" si="35"/>
        <v>0</v>
      </c>
      <c r="D64" s="253">
        <f t="shared" si="35"/>
        <v>0</v>
      </c>
      <c r="E64" s="253">
        <f t="shared" si="35"/>
        <v>0</v>
      </c>
      <c r="F64" s="253">
        <f t="shared" si="35"/>
        <v>0</v>
      </c>
      <c r="G64" s="253">
        <f t="shared" si="35"/>
        <v>0</v>
      </c>
      <c r="H64" s="253">
        <f t="shared" si="35"/>
        <v>0</v>
      </c>
    </row>
    <row r="65" spans="1:8" x14ac:dyDescent="0.3">
      <c r="A65" s="256" t="s">
        <v>57</v>
      </c>
      <c r="B65" s="253">
        <f t="shared" ref="B65:H65" si="36">SUM(B17,B41)</f>
        <v>0</v>
      </c>
      <c r="C65" s="253">
        <f t="shared" si="36"/>
        <v>0</v>
      </c>
      <c r="D65" s="253">
        <f t="shared" si="36"/>
        <v>0</v>
      </c>
      <c r="E65" s="253">
        <f t="shared" si="36"/>
        <v>0</v>
      </c>
      <c r="F65" s="253">
        <f t="shared" si="36"/>
        <v>0</v>
      </c>
      <c r="G65" s="253">
        <f t="shared" si="36"/>
        <v>0</v>
      </c>
      <c r="H65" s="253">
        <f t="shared" si="36"/>
        <v>0</v>
      </c>
    </row>
    <row r="66" spans="1:8" x14ac:dyDescent="0.3">
      <c r="A66" s="256" t="s">
        <v>58</v>
      </c>
      <c r="B66" s="253">
        <f t="shared" ref="B66:H66" si="37">SUM(B18,B42)</f>
        <v>0</v>
      </c>
      <c r="C66" s="253">
        <f t="shared" si="37"/>
        <v>0</v>
      </c>
      <c r="D66" s="253">
        <f t="shared" si="37"/>
        <v>0</v>
      </c>
      <c r="E66" s="253">
        <f t="shared" si="37"/>
        <v>0</v>
      </c>
      <c r="F66" s="253">
        <f t="shared" si="37"/>
        <v>0</v>
      </c>
      <c r="G66" s="253">
        <f t="shared" si="37"/>
        <v>0</v>
      </c>
      <c r="H66" s="253">
        <f t="shared" si="37"/>
        <v>0</v>
      </c>
    </row>
    <row r="67" spans="1:8" x14ac:dyDescent="0.3">
      <c r="A67" s="256" t="s">
        <v>59</v>
      </c>
      <c r="B67" s="253">
        <f t="shared" ref="B67:H67" si="38">SUM(B19,B43)</f>
        <v>0</v>
      </c>
      <c r="C67" s="253">
        <f t="shared" si="38"/>
        <v>0</v>
      </c>
      <c r="D67" s="253">
        <f t="shared" si="38"/>
        <v>0</v>
      </c>
      <c r="E67" s="253">
        <f t="shared" si="38"/>
        <v>0</v>
      </c>
      <c r="F67" s="253">
        <f t="shared" si="38"/>
        <v>0</v>
      </c>
      <c r="G67" s="253">
        <f t="shared" si="38"/>
        <v>0</v>
      </c>
      <c r="H67" s="253">
        <f t="shared" si="38"/>
        <v>0</v>
      </c>
    </row>
    <row r="68" spans="1:8" x14ac:dyDescent="0.3">
      <c r="A68" s="256" t="s">
        <v>60</v>
      </c>
      <c r="B68" s="253">
        <f t="shared" ref="B68:H68" si="39">SUM(B20,B44)</f>
        <v>0</v>
      </c>
      <c r="C68" s="253">
        <f t="shared" si="39"/>
        <v>0</v>
      </c>
      <c r="D68" s="253">
        <f t="shared" si="39"/>
        <v>0</v>
      </c>
      <c r="E68" s="253">
        <f t="shared" si="39"/>
        <v>0</v>
      </c>
      <c r="F68" s="253">
        <f t="shared" si="39"/>
        <v>0</v>
      </c>
      <c r="G68" s="253">
        <f t="shared" si="39"/>
        <v>0</v>
      </c>
      <c r="H68" s="253">
        <f t="shared" si="39"/>
        <v>0</v>
      </c>
    </row>
    <row r="69" spans="1:8" x14ac:dyDescent="0.3">
      <c r="A69" s="256" t="s">
        <v>61</v>
      </c>
      <c r="B69" s="253">
        <f t="shared" ref="B69:H69" si="40">SUM(B21,B45)</f>
        <v>0</v>
      </c>
      <c r="C69" s="253">
        <f t="shared" si="40"/>
        <v>0</v>
      </c>
      <c r="D69" s="253">
        <f t="shared" si="40"/>
        <v>0</v>
      </c>
      <c r="E69" s="253">
        <f t="shared" si="40"/>
        <v>0</v>
      </c>
      <c r="F69" s="253">
        <f t="shared" si="40"/>
        <v>0</v>
      </c>
      <c r="G69" s="253">
        <f t="shared" si="40"/>
        <v>0</v>
      </c>
      <c r="H69" s="253">
        <f t="shared" si="40"/>
        <v>0</v>
      </c>
    </row>
    <row r="70" spans="1:8" x14ac:dyDescent="0.3">
      <c r="A70" s="255" t="s">
        <v>54</v>
      </c>
      <c r="B70" s="253">
        <f t="shared" ref="B70:H70" si="41">SUM(B22,B46)</f>
        <v>0</v>
      </c>
      <c r="C70" s="253">
        <f t="shared" si="41"/>
        <v>0</v>
      </c>
      <c r="D70" s="253">
        <f t="shared" si="41"/>
        <v>0</v>
      </c>
      <c r="E70" s="253">
        <f t="shared" si="41"/>
        <v>0</v>
      </c>
      <c r="F70" s="253">
        <f t="shared" si="41"/>
        <v>0</v>
      </c>
      <c r="G70" s="253">
        <f t="shared" si="41"/>
        <v>0</v>
      </c>
      <c r="H70" s="253">
        <f t="shared" si="41"/>
        <v>0</v>
      </c>
    </row>
    <row r="71" spans="1:8" x14ac:dyDescent="0.3">
      <c r="A71" s="255" t="s">
        <v>55</v>
      </c>
      <c r="B71" s="253">
        <f t="shared" ref="B71:H71" si="42">SUM(B23,B47)</f>
        <v>0</v>
      </c>
      <c r="C71" s="253">
        <f t="shared" si="42"/>
        <v>0</v>
      </c>
      <c r="D71" s="253">
        <f t="shared" si="42"/>
        <v>0</v>
      </c>
      <c r="E71" s="253">
        <f t="shared" si="42"/>
        <v>0</v>
      </c>
      <c r="F71" s="253">
        <f t="shared" si="42"/>
        <v>0</v>
      </c>
      <c r="G71" s="253">
        <f t="shared" si="42"/>
        <v>0</v>
      </c>
      <c r="H71" s="253">
        <f t="shared" si="42"/>
        <v>0</v>
      </c>
    </row>
    <row r="72" spans="1:8" x14ac:dyDescent="0.3">
      <c r="A72" s="255" t="s">
        <v>56</v>
      </c>
      <c r="B72" s="253">
        <f t="shared" ref="B72:H72" si="43">SUM(B24,B48)</f>
        <v>0</v>
      </c>
      <c r="C72" s="253">
        <f t="shared" si="43"/>
        <v>0</v>
      </c>
      <c r="D72" s="253">
        <f t="shared" si="43"/>
        <v>0</v>
      </c>
      <c r="E72" s="253">
        <f t="shared" si="43"/>
        <v>0</v>
      </c>
      <c r="F72" s="253">
        <f t="shared" si="43"/>
        <v>0</v>
      </c>
      <c r="G72" s="253">
        <f t="shared" si="43"/>
        <v>0</v>
      </c>
      <c r="H72" s="253">
        <f t="shared" si="43"/>
        <v>0</v>
      </c>
    </row>
    <row r="73" spans="1:8" x14ac:dyDescent="0.3">
      <c r="A73" s="256" t="s">
        <v>62</v>
      </c>
      <c r="B73" s="253">
        <f t="shared" ref="B73:H73" si="44">SUM(B25,B49)</f>
        <v>0</v>
      </c>
      <c r="C73" s="253">
        <f t="shared" si="44"/>
        <v>0</v>
      </c>
      <c r="D73" s="253">
        <f t="shared" si="44"/>
        <v>0</v>
      </c>
      <c r="E73" s="253">
        <f t="shared" si="44"/>
        <v>0</v>
      </c>
      <c r="F73" s="253">
        <f t="shared" si="44"/>
        <v>0</v>
      </c>
      <c r="G73" s="253">
        <f t="shared" si="44"/>
        <v>0</v>
      </c>
      <c r="H73" s="253">
        <f t="shared" si="44"/>
        <v>0</v>
      </c>
    </row>
    <row r="74" spans="1:8" x14ac:dyDescent="0.3">
      <c r="A74" s="255" t="s">
        <v>63</v>
      </c>
      <c r="B74" s="253">
        <f t="shared" ref="B74:H74" si="45">SUM(B26,B50)</f>
        <v>0</v>
      </c>
      <c r="C74" s="253">
        <f t="shared" si="45"/>
        <v>0</v>
      </c>
      <c r="D74" s="253">
        <f t="shared" si="45"/>
        <v>0</v>
      </c>
      <c r="E74" s="253">
        <f t="shared" si="45"/>
        <v>0</v>
      </c>
      <c r="F74" s="253">
        <f t="shared" si="45"/>
        <v>0</v>
      </c>
      <c r="G74" s="253">
        <f t="shared" si="45"/>
        <v>0</v>
      </c>
      <c r="H74" s="253">
        <f t="shared" si="45"/>
        <v>0</v>
      </c>
    </row>
    <row r="75" spans="1:8" x14ac:dyDescent="0.3">
      <c r="A75" s="255" t="s">
        <v>64</v>
      </c>
      <c r="B75" s="253">
        <f t="shared" ref="B75:H75" si="46">SUM(B27,B51)</f>
        <v>0</v>
      </c>
      <c r="C75" s="253">
        <f t="shared" si="46"/>
        <v>0</v>
      </c>
      <c r="D75" s="253">
        <f t="shared" si="46"/>
        <v>0</v>
      </c>
      <c r="E75" s="253">
        <f t="shared" si="46"/>
        <v>0</v>
      </c>
      <c r="F75" s="253">
        <f t="shared" si="46"/>
        <v>0</v>
      </c>
      <c r="G75" s="253">
        <f t="shared" si="46"/>
        <v>0</v>
      </c>
      <c r="H75" s="253">
        <f t="shared" si="46"/>
        <v>0</v>
      </c>
    </row>
    <row r="76" spans="1:8" x14ac:dyDescent="0.3">
      <c r="A76" s="255" t="s">
        <v>65</v>
      </c>
      <c r="B76" s="253">
        <f t="shared" ref="B76:H76" si="47">SUM(B28,B52)</f>
        <v>0</v>
      </c>
      <c r="C76" s="253">
        <f t="shared" si="47"/>
        <v>0</v>
      </c>
      <c r="D76" s="253">
        <f t="shared" si="47"/>
        <v>0</v>
      </c>
      <c r="E76" s="253">
        <f t="shared" si="47"/>
        <v>0</v>
      </c>
      <c r="F76" s="253">
        <f t="shared" si="47"/>
        <v>0</v>
      </c>
      <c r="G76" s="253">
        <f t="shared" si="47"/>
        <v>0</v>
      </c>
      <c r="H76" s="253">
        <f t="shared" si="47"/>
        <v>0</v>
      </c>
    </row>
    <row r="77" spans="1:8" x14ac:dyDescent="0.3">
      <c r="A77" s="255" t="s">
        <v>66</v>
      </c>
      <c r="B77" s="253">
        <f t="shared" ref="B77:H77" si="48">SUM(B29,B53)</f>
        <v>0</v>
      </c>
      <c r="C77" s="253">
        <f t="shared" si="48"/>
        <v>0</v>
      </c>
      <c r="D77" s="253">
        <f t="shared" si="48"/>
        <v>0</v>
      </c>
      <c r="E77" s="253">
        <f t="shared" si="48"/>
        <v>0</v>
      </c>
      <c r="F77" s="253">
        <f t="shared" si="48"/>
        <v>0</v>
      </c>
      <c r="G77" s="253">
        <f t="shared" si="48"/>
        <v>0</v>
      </c>
      <c r="H77" s="253">
        <f t="shared" si="48"/>
        <v>0</v>
      </c>
    </row>
    <row r="78" spans="1:8" x14ac:dyDescent="0.3">
      <c r="A78" s="254" t="s">
        <v>427</v>
      </c>
      <c r="B78" s="253">
        <f t="shared" ref="B78:H78" si="49">SUM(B30,B54)</f>
        <v>0</v>
      </c>
      <c r="C78" s="253">
        <f t="shared" si="49"/>
        <v>0</v>
      </c>
      <c r="D78" s="253">
        <f t="shared" si="49"/>
        <v>0</v>
      </c>
      <c r="E78" s="253">
        <f t="shared" si="49"/>
        <v>0</v>
      </c>
      <c r="F78" s="253">
        <f t="shared" si="49"/>
        <v>0</v>
      </c>
      <c r="G78" s="253">
        <f t="shared" si="49"/>
        <v>0</v>
      </c>
      <c r="H78" s="253">
        <f t="shared" si="49"/>
        <v>0</v>
      </c>
    </row>
    <row r="79" spans="1:8" x14ac:dyDescent="0.3">
      <c r="A79" s="255" t="s">
        <v>54</v>
      </c>
      <c r="B79" s="253">
        <f t="shared" ref="B79:H79" si="50">SUM(B31,B55)</f>
        <v>0</v>
      </c>
      <c r="C79" s="253">
        <f t="shared" si="50"/>
        <v>0</v>
      </c>
      <c r="D79" s="253">
        <f t="shared" si="50"/>
        <v>0</v>
      </c>
      <c r="E79" s="253">
        <f t="shared" si="50"/>
        <v>0</v>
      </c>
      <c r="F79" s="253">
        <f t="shared" si="50"/>
        <v>0</v>
      </c>
      <c r="G79" s="253">
        <f t="shared" si="50"/>
        <v>0</v>
      </c>
      <c r="H79" s="253">
        <f t="shared" si="50"/>
        <v>0</v>
      </c>
    </row>
    <row r="80" spans="1:8" x14ac:dyDescent="0.3">
      <c r="A80" s="255" t="s">
        <v>55</v>
      </c>
      <c r="B80" s="253">
        <f t="shared" ref="B80:H80" si="51">SUM(B32,B56)</f>
        <v>0</v>
      </c>
      <c r="C80" s="253">
        <f t="shared" si="51"/>
        <v>0</v>
      </c>
      <c r="D80" s="253">
        <f t="shared" si="51"/>
        <v>0</v>
      </c>
      <c r="E80" s="253">
        <f t="shared" si="51"/>
        <v>0</v>
      </c>
      <c r="F80" s="253">
        <f t="shared" si="51"/>
        <v>0</v>
      </c>
      <c r="G80" s="253">
        <f t="shared" si="51"/>
        <v>0</v>
      </c>
      <c r="H80" s="253">
        <f t="shared" si="51"/>
        <v>0</v>
      </c>
    </row>
    <row r="81" spans="1:8" x14ac:dyDescent="0.3">
      <c r="A81" s="255" t="s">
        <v>56</v>
      </c>
      <c r="B81" s="253">
        <f t="shared" ref="B81:H81" si="52">SUM(B33,B57)</f>
        <v>0</v>
      </c>
      <c r="C81" s="253">
        <f t="shared" si="52"/>
        <v>0</v>
      </c>
      <c r="D81" s="253">
        <f t="shared" si="52"/>
        <v>0</v>
      </c>
      <c r="E81" s="253">
        <f t="shared" si="52"/>
        <v>0</v>
      </c>
      <c r="F81" s="253">
        <f t="shared" si="52"/>
        <v>0</v>
      </c>
      <c r="G81" s="253">
        <f t="shared" si="52"/>
        <v>0</v>
      </c>
      <c r="H81" s="253">
        <f t="shared" si="52"/>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75" orientation="landscape" verticalDpi="300" r:id="rId1"/>
  <rowBreaks count="2" manualBreakCount="2">
    <brk id="34" max="8" man="1"/>
    <brk id="58" max="8" man="1"/>
  </rowBreaks>
  <colBreaks count="1" manualBreakCount="1">
    <brk id="14" max="8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zoomScale="80" zoomScaleNormal="80" workbookViewId="0">
      <selection activeCell="A3" sqref="A3"/>
    </sheetView>
  </sheetViews>
  <sheetFormatPr baseColWidth="10" defaultColWidth="7.83203125" defaultRowHeight="13.5" x14ac:dyDescent="0.3"/>
  <cols>
    <col min="1" max="1" width="74.33203125" style="142" customWidth="1"/>
    <col min="2" max="2" width="15" style="142" customWidth="1"/>
    <col min="3" max="4" width="16.6640625" style="142" customWidth="1"/>
    <col min="5" max="7" width="16.6640625" style="140" customWidth="1"/>
    <col min="8" max="8" width="4.33203125" style="140" customWidth="1"/>
    <col min="9" max="12" width="8.6640625" style="140" customWidth="1"/>
    <col min="13" max="16384" width="7.83203125" style="140"/>
  </cols>
  <sheetData>
    <row r="1" spans="1:12" ht="15" x14ac:dyDescent="0.3">
      <c r="A1" s="149" t="s">
        <v>33</v>
      </c>
      <c r="B1" s="140"/>
      <c r="C1" s="140"/>
      <c r="D1" s="140"/>
    </row>
    <row r="3" spans="1:12" ht="21" x14ac:dyDescent="0.3">
      <c r="A3" s="308" t="str">
        <f>TAB00!B53&amp;" : "&amp;TAB00!C53</f>
        <v>TAB1  : Compte de résultats de l'année N-4 à l'année N</v>
      </c>
      <c r="B3" s="310"/>
      <c r="C3" s="310"/>
      <c r="D3" s="310"/>
      <c r="E3" s="310"/>
      <c r="F3" s="310"/>
      <c r="G3" s="310"/>
      <c r="I3" s="310"/>
      <c r="J3" s="310"/>
      <c r="K3" s="310"/>
      <c r="L3" s="310"/>
    </row>
    <row r="5" spans="1:12" ht="15" x14ac:dyDescent="0.3">
      <c r="A5" s="209" t="s">
        <v>590</v>
      </c>
      <c r="B5" s="211"/>
      <c r="C5" s="211"/>
      <c r="D5" s="211"/>
      <c r="E5" s="212"/>
      <c r="F5" s="212"/>
      <c r="G5" s="212"/>
      <c r="I5" s="212"/>
      <c r="J5" s="212"/>
      <c r="K5" s="212"/>
      <c r="L5" s="212"/>
    </row>
    <row r="7" spans="1:12" x14ac:dyDescent="0.3">
      <c r="I7" s="624" t="s">
        <v>694</v>
      </c>
      <c r="J7" s="625"/>
      <c r="K7" s="625"/>
      <c r="L7" s="626"/>
    </row>
    <row r="8" spans="1:12" ht="27" x14ac:dyDescent="0.3">
      <c r="A8" s="23"/>
      <c r="B8" s="35" t="s">
        <v>144</v>
      </c>
      <c r="C8" s="132" t="str">
        <f>"REALITE "&amp;TAB00!E14-4</f>
        <v>REALITE 2020</v>
      </c>
      <c r="D8" s="132" t="str">
        <f>"REALITE "&amp;TAB00!E14-3</f>
        <v>REALITE 2021</v>
      </c>
      <c r="E8" s="132" t="str">
        <f>"REALITE "&amp;TAB00!E14-2</f>
        <v>REALITE 2022</v>
      </c>
      <c r="F8" s="132" t="str">
        <f>"REALITE "&amp;TAB00!E14-1</f>
        <v>REALITE 2023</v>
      </c>
      <c r="G8" s="132" t="str">
        <f>"REALITE "&amp;TAB00!E14</f>
        <v>REALITE 2024</v>
      </c>
      <c r="I8" s="132" t="str">
        <f>RIGHT(D8,4)&amp;" - "&amp;RIGHT(C8,4)</f>
        <v>2021 - 2020</v>
      </c>
      <c r="J8" s="132" t="str">
        <f>RIGHT(E8,4)&amp;" - "&amp;RIGHT(D8,4)</f>
        <v>2022 - 2021</v>
      </c>
      <c r="K8" s="132" t="str">
        <f>RIGHT(F8,4)&amp;" - "&amp;RIGHT(E8,4)</f>
        <v>2023 - 2022</v>
      </c>
      <c r="L8" s="132" t="str">
        <f>RIGHT(G8,4)&amp;" - "&amp;RIGHT(F8,4)</f>
        <v>2024 - 2023</v>
      </c>
    </row>
    <row r="9" spans="1:12" s="351" customFormat="1" x14ac:dyDescent="0.3">
      <c r="A9" s="36" t="s">
        <v>374</v>
      </c>
      <c r="B9" s="36" t="s">
        <v>353</v>
      </c>
      <c r="C9" s="116">
        <f>SUM(C10:C14)</f>
        <v>0</v>
      </c>
      <c r="D9" s="116">
        <f>SUM(D10:D14)</f>
        <v>0</v>
      </c>
      <c r="E9" s="116">
        <f>SUM(E10:E14)</f>
        <v>0</v>
      </c>
      <c r="F9" s="116">
        <f>SUM(F10:F14)</f>
        <v>0</v>
      </c>
      <c r="G9" s="116">
        <f>SUM(G10:G14)</f>
        <v>0</v>
      </c>
      <c r="I9" s="218">
        <f>IFERROR(IF(AND(ROUND(SUM(C9:C9),0)=0,ROUND(SUM(D9:D9),0)&gt;ROUND(SUM(C9:C9),0)),"INF",(ROUND(SUM(D9:D9),0)-ROUND(SUM(C9:C9),0))/ROUND(SUM(C9:C9),0)),0)</f>
        <v>0</v>
      </c>
      <c r="J9" s="218">
        <f t="shared" ref="J9:J45" si="0">IFERROR(IF(AND(ROUND(SUM(D9),0)=0,ROUND(SUM(E9:E9),0)&gt;ROUND(SUM(D9),0)),"INF",(ROUND(SUM(E9:E9),0)-ROUND(SUM(D9),0))/ROUND(SUM(D9),0)),0)</f>
        <v>0</v>
      </c>
      <c r="K9" s="218">
        <f t="shared" ref="K9:K45" si="1">IFERROR(IF(AND(ROUND(SUM(E9),0)=0,ROUND(SUM(F9:F9),0)&gt;ROUND(SUM(E9),0)),"INF",(ROUND(SUM(F9:F9),0)-ROUND(SUM(E9),0))/ROUND(SUM(E9),0)),0)</f>
        <v>0</v>
      </c>
      <c r="L9" s="218">
        <f t="shared" ref="L9:L45" si="2">IFERROR(IF(AND(ROUND(SUM(F9),0)=0,ROUND(SUM(G9:G9),0)&gt;ROUND(SUM(F9),0)),"INF",(ROUND(SUM(G9:G9),0)-ROUND(SUM(F9),0))/ROUND(SUM(F9),0)),0)</f>
        <v>0</v>
      </c>
    </row>
    <row r="10" spans="1:12" s="351" customFormat="1" x14ac:dyDescent="0.3">
      <c r="A10" s="34" t="s">
        <v>354</v>
      </c>
      <c r="B10" s="34">
        <v>70</v>
      </c>
      <c r="C10" s="143"/>
      <c r="D10" s="143"/>
      <c r="E10" s="143"/>
      <c r="F10" s="143"/>
      <c r="G10" s="143"/>
      <c r="I10" s="218">
        <f t="shared" ref="I10:I45" si="3">IFERROR(IF(AND(ROUND(SUM(C10:C10),0)=0,ROUND(SUM(D10:D10),0)&gt;ROUND(SUM(C10:C10),0)),"INF",(ROUND(SUM(D10:D10),0)-ROUND(SUM(C10:C10),0))/ROUND(SUM(C10:C10),0)),0)</f>
        <v>0</v>
      </c>
      <c r="J10" s="218">
        <f t="shared" si="0"/>
        <v>0</v>
      </c>
      <c r="K10" s="218">
        <f t="shared" si="1"/>
        <v>0</v>
      </c>
      <c r="L10" s="218">
        <f t="shared" si="2"/>
        <v>0</v>
      </c>
    </row>
    <row r="11" spans="1:12" s="351" customFormat="1" ht="27" x14ac:dyDescent="0.3">
      <c r="A11" s="34" t="s">
        <v>355</v>
      </c>
      <c r="B11" s="34">
        <v>71</v>
      </c>
      <c r="C11" s="143"/>
      <c r="D11" s="143"/>
      <c r="E11" s="143"/>
      <c r="F11" s="143"/>
      <c r="G11" s="143"/>
      <c r="I11" s="218">
        <f t="shared" si="3"/>
        <v>0</v>
      </c>
      <c r="J11" s="218">
        <f t="shared" si="0"/>
        <v>0</v>
      </c>
      <c r="K11" s="218">
        <f t="shared" si="1"/>
        <v>0</v>
      </c>
      <c r="L11" s="218">
        <f t="shared" si="2"/>
        <v>0</v>
      </c>
    </row>
    <row r="12" spans="1:12" s="351" customFormat="1" x14ac:dyDescent="0.3">
      <c r="A12" s="34" t="s">
        <v>356</v>
      </c>
      <c r="B12" s="34">
        <v>72</v>
      </c>
      <c r="C12" s="143"/>
      <c r="D12" s="143"/>
      <c r="E12" s="143"/>
      <c r="F12" s="143"/>
      <c r="G12" s="143"/>
      <c r="I12" s="218">
        <f t="shared" si="3"/>
        <v>0</v>
      </c>
      <c r="J12" s="218">
        <f t="shared" si="0"/>
        <v>0</v>
      </c>
      <c r="K12" s="218">
        <f t="shared" si="1"/>
        <v>0</v>
      </c>
      <c r="L12" s="218">
        <f t="shared" si="2"/>
        <v>0</v>
      </c>
    </row>
    <row r="13" spans="1:12" s="351" customFormat="1" x14ac:dyDescent="0.3">
      <c r="A13" s="34" t="s">
        <v>357</v>
      </c>
      <c r="B13" s="34">
        <v>74</v>
      </c>
      <c r="C13" s="143"/>
      <c r="D13" s="143"/>
      <c r="E13" s="143"/>
      <c r="F13" s="143"/>
      <c r="G13" s="143"/>
      <c r="I13" s="218">
        <f t="shared" si="3"/>
        <v>0</v>
      </c>
      <c r="J13" s="218">
        <f t="shared" si="0"/>
        <v>0</v>
      </c>
      <c r="K13" s="218">
        <f t="shared" si="1"/>
        <v>0</v>
      </c>
      <c r="L13" s="218">
        <f t="shared" si="2"/>
        <v>0</v>
      </c>
    </row>
    <row r="14" spans="1:12" s="351" customFormat="1" x14ac:dyDescent="0.3">
      <c r="A14" s="34" t="s">
        <v>358</v>
      </c>
      <c r="B14" s="34" t="s">
        <v>359</v>
      </c>
      <c r="C14" s="143"/>
      <c r="D14" s="143"/>
      <c r="E14" s="143"/>
      <c r="F14" s="143"/>
      <c r="G14" s="143"/>
      <c r="I14" s="218">
        <f t="shared" si="3"/>
        <v>0</v>
      </c>
      <c r="J14" s="218">
        <f t="shared" si="0"/>
        <v>0</v>
      </c>
      <c r="K14" s="218">
        <f t="shared" si="1"/>
        <v>0</v>
      </c>
      <c r="L14" s="218">
        <f t="shared" si="2"/>
        <v>0</v>
      </c>
    </row>
    <row r="15" spans="1:12" s="351" customFormat="1" x14ac:dyDescent="0.3">
      <c r="A15" s="36" t="s">
        <v>375</v>
      </c>
      <c r="B15" s="36" t="s">
        <v>360</v>
      </c>
      <c r="C15" s="116">
        <f>SUM(C16:C24)</f>
        <v>0</v>
      </c>
      <c r="D15" s="116">
        <f>SUM(D16:D24)</f>
        <v>0</v>
      </c>
      <c r="E15" s="116">
        <f>SUM(E16:E24)</f>
        <v>0</v>
      </c>
      <c r="F15" s="116">
        <f>SUM(F16:F24)</f>
        <v>0</v>
      </c>
      <c r="G15" s="116">
        <f>SUM(G16:G24)</f>
        <v>0</v>
      </c>
      <c r="I15" s="218">
        <f t="shared" si="3"/>
        <v>0</v>
      </c>
      <c r="J15" s="218">
        <f t="shared" si="0"/>
        <v>0</v>
      </c>
      <c r="K15" s="218">
        <f t="shared" si="1"/>
        <v>0</v>
      </c>
      <c r="L15" s="218">
        <f t="shared" si="2"/>
        <v>0</v>
      </c>
    </row>
    <row r="16" spans="1:12" s="351" customFormat="1" x14ac:dyDescent="0.3">
      <c r="A16" s="34" t="s">
        <v>361</v>
      </c>
      <c r="B16" s="34">
        <v>60</v>
      </c>
      <c r="C16" s="143"/>
      <c r="D16" s="143"/>
      <c r="E16" s="143"/>
      <c r="F16" s="143"/>
      <c r="G16" s="143"/>
      <c r="I16" s="218">
        <f t="shared" si="3"/>
        <v>0</v>
      </c>
      <c r="J16" s="218">
        <f t="shared" si="0"/>
        <v>0</v>
      </c>
      <c r="K16" s="218">
        <f t="shared" si="1"/>
        <v>0</v>
      </c>
      <c r="L16" s="218">
        <f t="shared" si="2"/>
        <v>0</v>
      </c>
    </row>
    <row r="17" spans="1:12" s="351" customFormat="1" x14ac:dyDescent="0.3">
      <c r="A17" s="34" t="s">
        <v>362</v>
      </c>
      <c r="B17" s="34">
        <v>61</v>
      </c>
      <c r="C17" s="143"/>
      <c r="D17" s="143"/>
      <c r="E17" s="143"/>
      <c r="F17" s="143"/>
      <c r="G17" s="143"/>
      <c r="I17" s="218">
        <f t="shared" si="3"/>
        <v>0</v>
      </c>
      <c r="J17" s="218">
        <f t="shared" si="0"/>
        <v>0</v>
      </c>
      <c r="K17" s="218">
        <f t="shared" si="1"/>
        <v>0</v>
      </c>
      <c r="L17" s="218">
        <f t="shared" si="2"/>
        <v>0</v>
      </c>
    </row>
    <row r="18" spans="1:12" s="351" customFormat="1" x14ac:dyDescent="0.3">
      <c r="A18" s="34" t="s">
        <v>363</v>
      </c>
      <c r="B18" s="34">
        <v>62</v>
      </c>
      <c r="C18" s="143"/>
      <c r="D18" s="143"/>
      <c r="E18" s="143"/>
      <c r="F18" s="143"/>
      <c r="G18" s="143"/>
      <c r="I18" s="218">
        <f t="shared" si="3"/>
        <v>0</v>
      </c>
      <c r="J18" s="218">
        <f t="shared" si="0"/>
        <v>0</v>
      </c>
      <c r="K18" s="218">
        <f t="shared" si="1"/>
        <v>0</v>
      </c>
      <c r="L18" s="218">
        <f t="shared" si="2"/>
        <v>0</v>
      </c>
    </row>
    <row r="19" spans="1:12" s="351" customFormat="1" ht="27" x14ac:dyDescent="0.3">
      <c r="A19" s="34" t="s">
        <v>364</v>
      </c>
      <c r="B19" s="34">
        <v>630</v>
      </c>
      <c r="C19" s="143"/>
      <c r="D19" s="143"/>
      <c r="E19" s="143"/>
      <c r="F19" s="143"/>
      <c r="G19" s="143"/>
      <c r="I19" s="218">
        <f t="shared" si="3"/>
        <v>0</v>
      </c>
      <c r="J19" s="218">
        <f t="shared" si="0"/>
        <v>0</v>
      </c>
      <c r="K19" s="218">
        <f t="shared" si="1"/>
        <v>0</v>
      </c>
      <c r="L19" s="218">
        <f t="shared" si="2"/>
        <v>0</v>
      </c>
    </row>
    <row r="20" spans="1:12" s="351" customFormat="1" ht="27" x14ac:dyDescent="0.3">
      <c r="A20" s="34" t="s">
        <v>365</v>
      </c>
      <c r="B20" s="34" t="s">
        <v>366</v>
      </c>
      <c r="C20" s="143"/>
      <c r="D20" s="143"/>
      <c r="E20" s="143"/>
      <c r="F20" s="143"/>
      <c r="G20" s="143"/>
      <c r="I20" s="218">
        <f t="shared" si="3"/>
        <v>0</v>
      </c>
      <c r="J20" s="218">
        <f t="shared" si="0"/>
        <v>0</v>
      </c>
      <c r="K20" s="218">
        <f t="shared" si="1"/>
        <v>0</v>
      </c>
      <c r="L20" s="218">
        <f t="shared" si="2"/>
        <v>0</v>
      </c>
    </row>
    <row r="21" spans="1:12" s="351" customFormat="1" x14ac:dyDescent="0.3">
      <c r="A21" s="34" t="s">
        <v>367</v>
      </c>
      <c r="B21" s="34" t="s">
        <v>368</v>
      </c>
      <c r="C21" s="143"/>
      <c r="D21" s="143"/>
      <c r="E21" s="143"/>
      <c r="F21" s="143"/>
      <c r="G21" s="143"/>
      <c r="I21" s="218">
        <f t="shared" si="3"/>
        <v>0</v>
      </c>
      <c r="J21" s="218">
        <f t="shared" si="0"/>
        <v>0</v>
      </c>
      <c r="K21" s="218">
        <f t="shared" si="1"/>
        <v>0</v>
      </c>
      <c r="L21" s="218">
        <f t="shared" si="2"/>
        <v>0</v>
      </c>
    </row>
    <row r="22" spans="1:12" s="351" customFormat="1" x14ac:dyDescent="0.3">
      <c r="A22" s="34" t="s">
        <v>369</v>
      </c>
      <c r="B22" s="34" t="s">
        <v>370</v>
      </c>
      <c r="C22" s="143"/>
      <c r="D22" s="143"/>
      <c r="E22" s="143"/>
      <c r="F22" s="143"/>
      <c r="G22" s="143"/>
      <c r="I22" s="218">
        <f t="shared" si="3"/>
        <v>0</v>
      </c>
      <c r="J22" s="218">
        <f t="shared" si="0"/>
        <v>0</v>
      </c>
      <c r="K22" s="218">
        <f t="shared" si="1"/>
        <v>0</v>
      </c>
      <c r="L22" s="218">
        <f t="shared" si="2"/>
        <v>0</v>
      </c>
    </row>
    <row r="23" spans="1:12" s="351" customFormat="1" x14ac:dyDescent="0.3">
      <c r="A23" s="34" t="s">
        <v>371</v>
      </c>
      <c r="B23" s="34">
        <v>649</v>
      </c>
      <c r="C23" s="143"/>
      <c r="D23" s="143"/>
      <c r="E23" s="143"/>
      <c r="F23" s="143"/>
      <c r="G23" s="143"/>
      <c r="I23" s="218">
        <f t="shared" si="3"/>
        <v>0</v>
      </c>
      <c r="J23" s="218">
        <f t="shared" si="0"/>
        <v>0</v>
      </c>
      <c r="K23" s="218">
        <f t="shared" si="1"/>
        <v>0</v>
      </c>
      <c r="L23" s="218">
        <f t="shared" si="2"/>
        <v>0</v>
      </c>
    </row>
    <row r="24" spans="1:12" s="351" customFormat="1" x14ac:dyDescent="0.3">
      <c r="A24" s="34" t="s">
        <v>372</v>
      </c>
      <c r="B24" s="34" t="s">
        <v>373</v>
      </c>
      <c r="C24" s="143"/>
      <c r="D24" s="143"/>
      <c r="E24" s="143"/>
      <c r="F24" s="143"/>
      <c r="G24" s="143"/>
      <c r="I24" s="218">
        <f t="shared" si="3"/>
        <v>0</v>
      </c>
      <c r="J24" s="218">
        <f t="shared" si="0"/>
        <v>0</v>
      </c>
      <c r="K24" s="218">
        <f t="shared" si="1"/>
        <v>0</v>
      </c>
      <c r="L24" s="218">
        <f t="shared" si="2"/>
        <v>0</v>
      </c>
    </row>
    <row r="25" spans="1:12" s="351" customFormat="1" x14ac:dyDescent="0.3">
      <c r="A25" s="36" t="s">
        <v>376</v>
      </c>
      <c r="B25" s="36">
        <v>9901</v>
      </c>
      <c r="C25" s="116">
        <f>C9-C15</f>
        <v>0</v>
      </c>
      <c r="D25" s="116">
        <f>D9-D15</f>
        <v>0</v>
      </c>
      <c r="E25" s="116">
        <f>E9-E15</f>
        <v>0</v>
      </c>
      <c r="F25" s="116">
        <f>F9-F15</f>
        <v>0</v>
      </c>
      <c r="G25" s="116">
        <f>G9-G15</f>
        <v>0</v>
      </c>
      <c r="I25" s="218">
        <f t="shared" si="3"/>
        <v>0</v>
      </c>
      <c r="J25" s="218">
        <f t="shared" si="0"/>
        <v>0</v>
      </c>
      <c r="K25" s="218">
        <f t="shared" si="1"/>
        <v>0</v>
      </c>
      <c r="L25" s="218">
        <f t="shared" si="2"/>
        <v>0</v>
      </c>
    </row>
    <row r="26" spans="1:12" x14ac:dyDescent="0.3">
      <c r="A26" s="36" t="s">
        <v>377</v>
      </c>
      <c r="B26" s="36" t="s">
        <v>336</v>
      </c>
      <c r="C26" s="120">
        <f>SUM(C27,C31)</f>
        <v>0</v>
      </c>
      <c r="D26" s="120">
        <f>SUM(D27,D31)</f>
        <v>0</v>
      </c>
      <c r="E26" s="120">
        <f>SUM(E27,E31)</f>
        <v>0</v>
      </c>
      <c r="F26" s="120">
        <f>SUM(F27,F31)</f>
        <v>0</v>
      </c>
      <c r="G26" s="120">
        <f>SUM(G27,G31)</f>
        <v>0</v>
      </c>
      <c r="I26" s="218">
        <f t="shared" si="3"/>
        <v>0</v>
      </c>
      <c r="J26" s="218">
        <f t="shared" si="0"/>
        <v>0</v>
      </c>
      <c r="K26" s="218">
        <f t="shared" si="1"/>
        <v>0</v>
      </c>
      <c r="L26" s="218">
        <f t="shared" si="2"/>
        <v>0</v>
      </c>
    </row>
    <row r="27" spans="1:12" x14ac:dyDescent="0.3">
      <c r="A27" s="34" t="s">
        <v>337</v>
      </c>
      <c r="B27" s="34">
        <v>75</v>
      </c>
      <c r="C27" s="120">
        <f>SUM(C28:C30)</f>
        <v>0</v>
      </c>
      <c r="D27" s="120">
        <f>SUM(D28:D30)</f>
        <v>0</v>
      </c>
      <c r="E27" s="120">
        <f>SUM(E28:E30)</f>
        <v>0</v>
      </c>
      <c r="F27" s="120">
        <f>SUM(F28:F30)</f>
        <v>0</v>
      </c>
      <c r="G27" s="120">
        <f>SUM(G28:G30)</f>
        <v>0</v>
      </c>
      <c r="I27" s="218">
        <f t="shared" si="3"/>
        <v>0</v>
      </c>
      <c r="J27" s="218">
        <f t="shared" si="0"/>
        <v>0</v>
      </c>
      <c r="K27" s="218">
        <f t="shared" si="1"/>
        <v>0</v>
      </c>
      <c r="L27" s="218">
        <f t="shared" si="2"/>
        <v>0</v>
      </c>
    </row>
    <row r="28" spans="1:12" x14ac:dyDescent="0.3">
      <c r="A28" s="34" t="s">
        <v>338</v>
      </c>
      <c r="B28" s="34">
        <v>750</v>
      </c>
      <c r="C28" s="143"/>
      <c r="D28" s="143"/>
      <c r="E28" s="143"/>
      <c r="F28" s="143"/>
      <c r="G28" s="143"/>
      <c r="I28" s="218">
        <f t="shared" si="3"/>
        <v>0</v>
      </c>
      <c r="J28" s="218">
        <f t="shared" si="0"/>
        <v>0</v>
      </c>
      <c r="K28" s="218">
        <f t="shared" si="1"/>
        <v>0</v>
      </c>
      <c r="L28" s="218">
        <f t="shared" si="2"/>
        <v>0</v>
      </c>
    </row>
    <row r="29" spans="1:12" x14ac:dyDescent="0.3">
      <c r="A29" s="34" t="s">
        <v>339</v>
      </c>
      <c r="B29" s="34">
        <v>751</v>
      </c>
      <c r="C29" s="143"/>
      <c r="D29" s="143"/>
      <c r="E29" s="143"/>
      <c r="F29" s="143"/>
      <c r="G29" s="143"/>
      <c r="I29" s="218">
        <f t="shared" si="3"/>
        <v>0</v>
      </c>
      <c r="J29" s="218">
        <f t="shared" si="0"/>
        <v>0</v>
      </c>
      <c r="K29" s="218">
        <f t="shared" si="1"/>
        <v>0</v>
      </c>
      <c r="L29" s="218">
        <f t="shared" si="2"/>
        <v>0</v>
      </c>
    </row>
    <row r="30" spans="1:12" x14ac:dyDescent="0.3">
      <c r="A30" s="34" t="s">
        <v>340</v>
      </c>
      <c r="B30" s="34" t="s">
        <v>341</v>
      </c>
      <c r="C30" s="143"/>
      <c r="D30" s="143"/>
      <c r="E30" s="143"/>
      <c r="F30" s="143"/>
      <c r="G30" s="143"/>
      <c r="I30" s="218">
        <f t="shared" si="3"/>
        <v>0</v>
      </c>
      <c r="J30" s="218">
        <f t="shared" si="0"/>
        <v>0</v>
      </c>
      <c r="K30" s="218">
        <f t="shared" si="1"/>
        <v>0</v>
      </c>
      <c r="L30" s="218">
        <f t="shared" si="2"/>
        <v>0</v>
      </c>
    </row>
    <row r="31" spans="1:12" x14ac:dyDescent="0.3">
      <c r="A31" s="34" t="s">
        <v>342</v>
      </c>
      <c r="B31" s="34" t="s">
        <v>343</v>
      </c>
      <c r="C31" s="143"/>
      <c r="D31" s="143"/>
      <c r="E31" s="143"/>
      <c r="F31" s="143"/>
      <c r="G31" s="143"/>
      <c r="I31" s="218">
        <f t="shared" si="3"/>
        <v>0</v>
      </c>
      <c r="J31" s="218">
        <f t="shared" si="0"/>
        <v>0</v>
      </c>
      <c r="K31" s="218">
        <f t="shared" si="1"/>
        <v>0</v>
      </c>
      <c r="L31" s="218">
        <f t="shared" si="2"/>
        <v>0</v>
      </c>
    </row>
    <row r="32" spans="1:12" x14ac:dyDescent="0.3">
      <c r="A32" s="36" t="s">
        <v>378</v>
      </c>
      <c r="B32" s="36" t="s">
        <v>344</v>
      </c>
      <c r="C32" s="120">
        <f>SUM(C33,C37)</f>
        <v>0</v>
      </c>
      <c r="D32" s="120">
        <f>SUM(D33,D37)</f>
        <v>0</v>
      </c>
      <c r="E32" s="120">
        <f>SUM(E33,E37)</f>
        <v>0</v>
      </c>
      <c r="F32" s="120">
        <f>SUM(F33,F37)</f>
        <v>0</v>
      </c>
      <c r="G32" s="120">
        <f>SUM(G33,G37)</f>
        <v>0</v>
      </c>
      <c r="I32" s="218">
        <f t="shared" si="3"/>
        <v>0</v>
      </c>
      <c r="J32" s="218">
        <f t="shared" si="0"/>
        <v>0</v>
      </c>
      <c r="K32" s="218">
        <f t="shared" si="1"/>
        <v>0</v>
      </c>
      <c r="L32" s="218">
        <f t="shared" si="2"/>
        <v>0</v>
      </c>
    </row>
    <row r="33" spans="1:12" x14ac:dyDescent="0.3">
      <c r="A33" s="34" t="s">
        <v>345</v>
      </c>
      <c r="B33" s="34">
        <v>65</v>
      </c>
      <c r="C33" s="120">
        <f>SUM(C34:C36)</f>
        <v>0</v>
      </c>
      <c r="D33" s="120">
        <f>SUM(D34:D36)</f>
        <v>0</v>
      </c>
      <c r="E33" s="120">
        <f>SUM(E34:E36)</f>
        <v>0</v>
      </c>
      <c r="F33" s="120">
        <f>SUM(F34:F36)</f>
        <v>0</v>
      </c>
      <c r="G33" s="120">
        <f>SUM(G34:G36)</f>
        <v>0</v>
      </c>
      <c r="I33" s="218">
        <f t="shared" si="3"/>
        <v>0</v>
      </c>
      <c r="J33" s="218">
        <f t="shared" si="0"/>
        <v>0</v>
      </c>
      <c r="K33" s="218">
        <f t="shared" si="1"/>
        <v>0</v>
      </c>
      <c r="L33" s="218">
        <f t="shared" si="2"/>
        <v>0</v>
      </c>
    </row>
    <row r="34" spans="1:12" x14ac:dyDescent="0.3">
      <c r="A34" s="34" t="s">
        <v>346</v>
      </c>
      <c r="B34" s="34">
        <v>650</v>
      </c>
      <c r="C34" s="143"/>
      <c r="D34" s="143"/>
      <c r="E34" s="143"/>
      <c r="F34" s="143"/>
      <c r="G34" s="143"/>
      <c r="I34" s="218">
        <f t="shared" si="3"/>
        <v>0</v>
      </c>
      <c r="J34" s="218">
        <f t="shared" si="0"/>
        <v>0</v>
      </c>
      <c r="K34" s="218">
        <f t="shared" si="1"/>
        <v>0</v>
      </c>
      <c r="L34" s="218">
        <f t="shared" si="2"/>
        <v>0</v>
      </c>
    </row>
    <row r="35" spans="1:12" ht="27" x14ac:dyDescent="0.3">
      <c r="A35" s="34" t="s">
        <v>347</v>
      </c>
      <c r="B35" s="34">
        <v>651</v>
      </c>
      <c r="C35" s="143"/>
      <c r="D35" s="143"/>
      <c r="E35" s="143"/>
      <c r="F35" s="143"/>
      <c r="G35" s="143"/>
      <c r="I35" s="218">
        <f t="shared" si="3"/>
        <v>0</v>
      </c>
      <c r="J35" s="218">
        <f t="shared" si="0"/>
        <v>0</v>
      </c>
      <c r="K35" s="218">
        <f t="shared" si="1"/>
        <v>0</v>
      </c>
      <c r="L35" s="218">
        <f t="shared" si="2"/>
        <v>0</v>
      </c>
    </row>
    <row r="36" spans="1:12" x14ac:dyDescent="0.3">
      <c r="A36" s="34" t="s">
        <v>348</v>
      </c>
      <c r="B36" s="34" t="s">
        <v>349</v>
      </c>
      <c r="C36" s="143"/>
      <c r="D36" s="143"/>
      <c r="E36" s="143"/>
      <c r="F36" s="143"/>
      <c r="G36" s="143"/>
      <c r="I36" s="218">
        <f t="shared" si="3"/>
        <v>0</v>
      </c>
      <c r="J36" s="218">
        <f t="shared" si="0"/>
        <v>0</v>
      </c>
      <c r="K36" s="218">
        <f t="shared" si="1"/>
        <v>0</v>
      </c>
      <c r="L36" s="218">
        <f t="shared" si="2"/>
        <v>0</v>
      </c>
    </row>
    <row r="37" spans="1:12" x14ac:dyDescent="0.3">
      <c r="A37" s="34" t="s">
        <v>350</v>
      </c>
      <c r="B37" s="34" t="s">
        <v>351</v>
      </c>
      <c r="C37" s="143"/>
      <c r="D37" s="143"/>
      <c r="E37" s="143"/>
      <c r="F37" s="143"/>
      <c r="G37" s="143"/>
      <c r="I37" s="218">
        <f t="shared" si="3"/>
        <v>0</v>
      </c>
      <c r="J37" s="218">
        <f t="shared" si="0"/>
        <v>0</v>
      </c>
      <c r="K37" s="218">
        <f t="shared" si="1"/>
        <v>0</v>
      </c>
      <c r="L37" s="218">
        <f t="shared" si="2"/>
        <v>0</v>
      </c>
    </row>
    <row r="38" spans="1:12" x14ac:dyDescent="0.3">
      <c r="A38" s="36" t="s">
        <v>379</v>
      </c>
      <c r="B38" s="36">
        <v>9903</v>
      </c>
      <c r="C38" s="120">
        <f>C25+C26-C32</f>
        <v>0</v>
      </c>
      <c r="D38" s="120">
        <f>D25+D26-D32</f>
        <v>0</v>
      </c>
      <c r="E38" s="120">
        <f>E25+E26-E32</f>
        <v>0</v>
      </c>
      <c r="F38" s="120">
        <f>F25+F26-F32</f>
        <v>0</v>
      </c>
      <c r="G38" s="120">
        <f>G25+G26-G32</f>
        <v>0</v>
      </c>
      <c r="I38" s="218">
        <f t="shared" si="3"/>
        <v>0</v>
      </c>
      <c r="J38" s="218">
        <f t="shared" si="0"/>
        <v>0</v>
      </c>
      <c r="K38" s="218">
        <f t="shared" si="1"/>
        <v>0</v>
      </c>
      <c r="L38" s="218">
        <f t="shared" si="2"/>
        <v>0</v>
      </c>
    </row>
    <row r="39" spans="1:12" x14ac:dyDescent="0.3">
      <c r="A39" s="36" t="s">
        <v>380</v>
      </c>
      <c r="B39" s="36">
        <v>780</v>
      </c>
      <c r="C39" s="143"/>
      <c r="D39" s="143"/>
      <c r="E39" s="143"/>
      <c r="F39" s="143"/>
      <c r="G39" s="143"/>
      <c r="I39" s="218">
        <f t="shared" si="3"/>
        <v>0</v>
      </c>
      <c r="J39" s="218">
        <f t="shared" si="0"/>
        <v>0</v>
      </c>
      <c r="K39" s="218">
        <f t="shared" si="1"/>
        <v>0</v>
      </c>
      <c r="L39" s="218">
        <f t="shared" si="2"/>
        <v>0</v>
      </c>
    </row>
    <row r="40" spans="1:12" x14ac:dyDescent="0.3">
      <c r="A40" s="36" t="s">
        <v>381</v>
      </c>
      <c r="B40" s="36">
        <v>680</v>
      </c>
      <c r="C40" s="143"/>
      <c r="D40" s="143"/>
      <c r="E40" s="143"/>
      <c r="F40" s="143"/>
      <c r="G40" s="143"/>
      <c r="I40" s="218">
        <f t="shared" si="3"/>
        <v>0</v>
      </c>
      <c r="J40" s="218">
        <f t="shared" si="0"/>
        <v>0</v>
      </c>
      <c r="K40" s="218">
        <f t="shared" si="1"/>
        <v>0</v>
      </c>
      <c r="L40" s="218">
        <f t="shared" si="2"/>
        <v>0</v>
      </c>
    </row>
    <row r="41" spans="1:12" x14ac:dyDescent="0.3">
      <c r="A41" s="36" t="s">
        <v>382</v>
      </c>
      <c r="B41" s="36" t="s">
        <v>352</v>
      </c>
      <c r="C41" s="143"/>
      <c r="D41" s="143"/>
      <c r="E41" s="143"/>
      <c r="F41" s="143"/>
      <c r="G41" s="143"/>
      <c r="I41" s="218">
        <f t="shared" si="3"/>
        <v>0</v>
      </c>
      <c r="J41" s="218">
        <f t="shared" si="0"/>
        <v>0</v>
      </c>
      <c r="K41" s="218">
        <f t="shared" si="1"/>
        <v>0</v>
      </c>
      <c r="L41" s="218">
        <f t="shared" si="2"/>
        <v>0</v>
      </c>
    </row>
    <row r="42" spans="1:12" x14ac:dyDescent="0.3">
      <c r="A42" s="36" t="s">
        <v>383</v>
      </c>
      <c r="B42" s="36">
        <v>9904</v>
      </c>
      <c r="C42" s="120">
        <f>C38+C39-C40-C41</f>
        <v>0</v>
      </c>
      <c r="D42" s="120">
        <f>D38+D39-D40-D41</f>
        <v>0</v>
      </c>
      <c r="E42" s="120">
        <f>E38+E39-E40-E41</f>
        <v>0</v>
      </c>
      <c r="F42" s="120">
        <f>F38+F39-F40-F41</f>
        <v>0</v>
      </c>
      <c r="G42" s="120">
        <f>G38+G39-G40-G41</f>
        <v>0</v>
      </c>
      <c r="I42" s="218">
        <f t="shared" si="3"/>
        <v>0</v>
      </c>
      <c r="J42" s="218">
        <f t="shared" si="0"/>
        <v>0</v>
      </c>
      <c r="K42" s="218">
        <f t="shared" si="1"/>
        <v>0</v>
      </c>
      <c r="L42" s="218">
        <f t="shared" si="2"/>
        <v>0</v>
      </c>
    </row>
    <row r="43" spans="1:12" x14ac:dyDescent="0.3">
      <c r="A43" s="36" t="s">
        <v>384</v>
      </c>
      <c r="B43" s="36">
        <v>789</v>
      </c>
      <c r="C43" s="143"/>
      <c r="D43" s="143"/>
      <c r="E43" s="143"/>
      <c r="F43" s="143"/>
      <c r="G43" s="143"/>
      <c r="I43" s="218">
        <f t="shared" si="3"/>
        <v>0</v>
      </c>
      <c r="J43" s="218">
        <f t="shared" si="0"/>
        <v>0</v>
      </c>
      <c r="K43" s="218">
        <f t="shared" si="1"/>
        <v>0</v>
      </c>
      <c r="L43" s="218">
        <f t="shared" si="2"/>
        <v>0</v>
      </c>
    </row>
    <row r="44" spans="1:12" x14ac:dyDescent="0.3">
      <c r="A44" s="36" t="s">
        <v>385</v>
      </c>
      <c r="B44" s="36">
        <v>689</v>
      </c>
      <c r="C44" s="143"/>
      <c r="D44" s="143"/>
      <c r="E44" s="143"/>
      <c r="F44" s="143"/>
      <c r="G44" s="143"/>
      <c r="I44" s="218">
        <f t="shared" si="3"/>
        <v>0</v>
      </c>
      <c r="J44" s="218">
        <f t="shared" si="0"/>
        <v>0</v>
      </c>
      <c r="K44" s="218">
        <f t="shared" si="1"/>
        <v>0</v>
      </c>
      <c r="L44" s="218">
        <f t="shared" si="2"/>
        <v>0</v>
      </c>
    </row>
    <row r="45" spans="1:12" x14ac:dyDescent="0.3">
      <c r="A45" s="36" t="s">
        <v>386</v>
      </c>
      <c r="B45" s="36">
        <v>9905</v>
      </c>
      <c r="C45" s="120">
        <f>C42+C43-C44</f>
        <v>0</v>
      </c>
      <c r="D45" s="120">
        <f>D42+D43-D44</f>
        <v>0</v>
      </c>
      <c r="E45" s="120">
        <f>E42+E43-E44</f>
        <v>0</v>
      </c>
      <c r="F45" s="120">
        <f>F42+F43-F44</f>
        <v>0</v>
      </c>
      <c r="G45" s="120">
        <f>G42+G43-G44</f>
        <v>0</v>
      </c>
      <c r="I45" s="218">
        <f t="shared" si="3"/>
        <v>0</v>
      </c>
      <c r="J45" s="218">
        <f t="shared" si="0"/>
        <v>0</v>
      </c>
      <c r="K45" s="218">
        <f t="shared" si="1"/>
        <v>0</v>
      </c>
      <c r="L45" s="218">
        <f t="shared" si="2"/>
        <v>0</v>
      </c>
    </row>
    <row r="47" spans="1:12" ht="15" x14ac:dyDescent="0.3">
      <c r="A47" s="352" t="s">
        <v>591</v>
      </c>
      <c r="B47" s="211"/>
      <c r="C47" s="211"/>
      <c r="D47" s="211"/>
      <c r="E47" s="212"/>
      <c r="F47" s="212"/>
      <c r="G47" s="212"/>
      <c r="I47" s="212"/>
      <c r="J47" s="212"/>
      <c r="K47" s="212"/>
      <c r="L47" s="212"/>
    </row>
    <row r="49" spans="1:12" x14ac:dyDescent="0.3">
      <c r="I49" s="624" t="s">
        <v>694</v>
      </c>
      <c r="J49" s="625"/>
      <c r="K49" s="625"/>
      <c r="L49" s="626"/>
    </row>
    <row r="50" spans="1:12" ht="27" x14ac:dyDescent="0.3">
      <c r="A50" s="23"/>
      <c r="B50" s="35" t="s">
        <v>144</v>
      </c>
      <c r="C50" s="132" t="str">
        <f>C8</f>
        <v>REALITE 2020</v>
      </c>
      <c r="D50" s="132" t="str">
        <f t="shared" ref="D50:G50" si="4">D8</f>
        <v>REALITE 2021</v>
      </c>
      <c r="E50" s="132" t="str">
        <f t="shared" si="4"/>
        <v>REALITE 2022</v>
      </c>
      <c r="F50" s="132" t="str">
        <f t="shared" si="4"/>
        <v>REALITE 2023</v>
      </c>
      <c r="G50" s="132" t="str">
        <f t="shared" si="4"/>
        <v>REALITE 2024</v>
      </c>
      <c r="I50" s="132" t="str">
        <f>RIGHT(D50,4)&amp;" - "&amp;RIGHT(C50,4)</f>
        <v>2021 - 2020</v>
      </c>
      <c r="J50" s="132" t="str">
        <f>RIGHT(E50,4)&amp;" - "&amp;RIGHT(D50,4)</f>
        <v>2022 - 2021</v>
      </c>
      <c r="K50" s="132" t="str">
        <f>RIGHT(F50,4)&amp;" - "&amp;RIGHT(E50,4)</f>
        <v>2023 - 2022</v>
      </c>
      <c r="L50" s="132" t="str">
        <f>RIGHT(G50,4)&amp;" - "&amp;RIGHT(F50,4)</f>
        <v>2024 - 2023</v>
      </c>
    </row>
    <row r="51" spans="1:12" s="351" customFormat="1" x14ac:dyDescent="0.3">
      <c r="A51" s="36" t="s">
        <v>374</v>
      </c>
      <c r="B51" s="36" t="s">
        <v>353</v>
      </c>
      <c r="C51" s="116">
        <f>SUM(C52:C56)</f>
        <v>0</v>
      </c>
      <c r="D51" s="116">
        <f>SUM(D52:D56)</f>
        <v>0</v>
      </c>
      <c r="E51" s="116">
        <f>SUM(E52:E56)</f>
        <v>0</v>
      </c>
      <c r="F51" s="116">
        <f>SUM(F52:F56)</f>
        <v>0</v>
      </c>
      <c r="G51" s="116">
        <f>SUM(G52:G56)</f>
        <v>0</v>
      </c>
      <c r="I51" s="218">
        <f t="shared" ref="I51:I87" si="5">IFERROR(IF(AND(ROUND(SUM(C51:C51),0)=0,ROUND(SUM(D51:D51),0)&gt;ROUND(SUM(C51:C51),0)),"INF",(ROUND(SUM(D51:D51),0)-ROUND(SUM(C51:C51),0))/ROUND(SUM(C51:C51),0)),0)</f>
        <v>0</v>
      </c>
      <c r="J51" s="218">
        <f t="shared" ref="J51:J87" si="6">IFERROR(IF(AND(ROUND(SUM(D51),0)=0,ROUND(SUM(E51:E51),0)&gt;ROUND(SUM(D51),0)),"INF",(ROUND(SUM(E51:E51),0)-ROUND(SUM(D51),0))/ROUND(SUM(D51),0)),0)</f>
        <v>0</v>
      </c>
      <c r="K51" s="218">
        <f t="shared" ref="K51:K87" si="7">IFERROR(IF(AND(ROUND(SUM(E51),0)=0,ROUND(SUM(F51:F51),0)&gt;ROUND(SUM(E51),0)),"INF",(ROUND(SUM(F51:F51),0)-ROUND(SUM(E51),0))/ROUND(SUM(E51),0)),0)</f>
        <v>0</v>
      </c>
      <c r="L51" s="218">
        <f t="shared" ref="L51:L87" si="8">IFERROR(IF(AND(ROUND(SUM(F51),0)=0,ROUND(SUM(G51:G51),0)&gt;ROUND(SUM(F51),0)),"INF",(ROUND(SUM(G51:G51),0)-ROUND(SUM(F51),0))/ROUND(SUM(F51),0)),0)</f>
        <v>0</v>
      </c>
    </row>
    <row r="52" spans="1:12" s="351" customFormat="1" x14ac:dyDescent="0.3">
      <c r="A52" s="34" t="s">
        <v>354</v>
      </c>
      <c r="B52" s="34">
        <v>70</v>
      </c>
      <c r="C52" s="143"/>
      <c r="D52" s="143"/>
      <c r="E52" s="143"/>
      <c r="F52" s="143"/>
      <c r="G52" s="143"/>
      <c r="I52" s="218">
        <f t="shared" si="5"/>
        <v>0</v>
      </c>
      <c r="J52" s="218">
        <f t="shared" si="6"/>
        <v>0</v>
      </c>
      <c r="K52" s="218">
        <f t="shared" si="7"/>
        <v>0</v>
      </c>
      <c r="L52" s="218">
        <f t="shared" si="8"/>
        <v>0</v>
      </c>
    </row>
    <row r="53" spans="1:12" s="351" customFormat="1" ht="27" x14ac:dyDescent="0.3">
      <c r="A53" s="34" t="s">
        <v>355</v>
      </c>
      <c r="B53" s="34">
        <v>71</v>
      </c>
      <c r="C53" s="143"/>
      <c r="D53" s="143"/>
      <c r="E53" s="143"/>
      <c r="F53" s="143"/>
      <c r="G53" s="143"/>
      <c r="I53" s="218">
        <f t="shared" si="5"/>
        <v>0</v>
      </c>
      <c r="J53" s="218">
        <f t="shared" si="6"/>
        <v>0</v>
      </c>
      <c r="K53" s="218">
        <f t="shared" si="7"/>
        <v>0</v>
      </c>
      <c r="L53" s="218">
        <f t="shared" si="8"/>
        <v>0</v>
      </c>
    </row>
    <row r="54" spans="1:12" s="351" customFormat="1" x14ac:dyDescent="0.3">
      <c r="A54" s="34" t="s">
        <v>356</v>
      </c>
      <c r="B54" s="34">
        <v>72</v>
      </c>
      <c r="C54" s="143"/>
      <c r="D54" s="143"/>
      <c r="E54" s="143"/>
      <c r="F54" s="143"/>
      <c r="G54" s="143"/>
      <c r="I54" s="218">
        <f t="shared" si="5"/>
        <v>0</v>
      </c>
      <c r="J54" s="218">
        <f t="shared" si="6"/>
        <v>0</v>
      </c>
      <c r="K54" s="218">
        <f t="shared" si="7"/>
        <v>0</v>
      </c>
      <c r="L54" s="218">
        <f t="shared" si="8"/>
        <v>0</v>
      </c>
    </row>
    <row r="55" spans="1:12" s="351" customFormat="1" x14ac:dyDescent="0.3">
      <c r="A55" s="34" t="s">
        <v>357</v>
      </c>
      <c r="B55" s="34">
        <v>74</v>
      </c>
      <c r="C55" s="143"/>
      <c r="D55" s="143"/>
      <c r="E55" s="143"/>
      <c r="F55" s="143"/>
      <c r="G55" s="143"/>
      <c r="I55" s="218">
        <f t="shared" si="5"/>
        <v>0</v>
      </c>
      <c r="J55" s="218">
        <f t="shared" si="6"/>
        <v>0</v>
      </c>
      <c r="K55" s="218">
        <f t="shared" si="7"/>
        <v>0</v>
      </c>
      <c r="L55" s="218">
        <f t="shared" si="8"/>
        <v>0</v>
      </c>
    </row>
    <row r="56" spans="1:12" s="351" customFormat="1" x14ac:dyDescent="0.3">
      <c r="A56" s="34" t="s">
        <v>358</v>
      </c>
      <c r="B56" s="34" t="s">
        <v>359</v>
      </c>
      <c r="C56" s="143"/>
      <c r="D56" s="143"/>
      <c r="E56" s="143"/>
      <c r="F56" s="143"/>
      <c r="G56" s="143"/>
      <c r="I56" s="218">
        <f t="shared" si="5"/>
        <v>0</v>
      </c>
      <c r="J56" s="218">
        <f t="shared" si="6"/>
        <v>0</v>
      </c>
      <c r="K56" s="218">
        <f t="shared" si="7"/>
        <v>0</v>
      </c>
      <c r="L56" s="218">
        <f t="shared" si="8"/>
        <v>0</v>
      </c>
    </row>
    <row r="57" spans="1:12" s="351" customFormat="1" x14ac:dyDescent="0.3">
      <c r="A57" s="36" t="s">
        <v>375</v>
      </c>
      <c r="B57" s="36" t="s">
        <v>360</v>
      </c>
      <c r="C57" s="116">
        <f>SUM(C58:C66)</f>
        <v>0</v>
      </c>
      <c r="D57" s="116">
        <f>SUM(D58:D66)</f>
        <v>0</v>
      </c>
      <c r="E57" s="116">
        <f>SUM(E58:E66)</f>
        <v>0</v>
      </c>
      <c r="F57" s="116">
        <f>SUM(F58:F66)</f>
        <v>0</v>
      </c>
      <c r="G57" s="116">
        <f>SUM(G58:G66)</f>
        <v>0</v>
      </c>
      <c r="I57" s="218">
        <f t="shared" si="5"/>
        <v>0</v>
      </c>
      <c r="J57" s="218">
        <f t="shared" si="6"/>
        <v>0</v>
      </c>
      <c r="K57" s="218">
        <f t="shared" si="7"/>
        <v>0</v>
      </c>
      <c r="L57" s="218">
        <f t="shared" si="8"/>
        <v>0</v>
      </c>
    </row>
    <row r="58" spans="1:12" s="351" customFormat="1" x14ac:dyDescent="0.3">
      <c r="A58" s="34" t="s">
        <v>361</v>
      </c>
      <c r="B58" s="34">
        <v>60</v>
      </c>
      <c r="C58" s="143"/>
      <c r="D58" s="143"/>
      <c r="E58" s="143"/>
      <c r="F58" s="143"/>
      <c r="G58" s="143"/>
      <c r="I58" s="218">
        <f t="shared" si="5"/>
        <v>0</v>
      </c>
      <c r="J58" s="218">
        <f t="shared" si="6"/>
        <v>0</v>
      </c>
      <c r="K58" s="218">
        <f t="shared" si="7"/>
        <v>0</v>
      </c>
      <c r="L58" s="218">
        <f t="shared" si="8"/>
        <v>0</v>
      </c>
    </row>
    <row r="59" spans="1:12" s="351" customFormat="1" x14ac:dyDescent="0.3">
      <c r="A59" s="34" t="s">
        <v>362</v>
      </c>
      <c r="B59" s="34">
        <v>61</v>
      </c>
      <c r="C59" s="143"/>
      <c r="D59" s="143"/>
      <c r="E59" s="143"/>
      <c r="F59" s="143"/>
      <c r="G59" s="143"/>
      <c r="I59" s="218">
        <f t="shared" si="5"/>
        <v>0</v>
      </c>
      <c r="J59" s="218">
        <f t="shared" si="6"/>
        <v>0</v>
      </c>
      <c r="K59" s="218">
        <f t="shared" si="7"/>
        <v>0</v>
      </c>
      <c r="L59" s="218">
        <f t="shared" si="8"/>
        <v>0</v>
      </c>
    </row>
    <row r="60" spans="1:12" s="351" customFormat="1" x14ac:dyDescent="0.3">
      <c r="A60" s="34" t="s">
        <v>363</v>
      </c>
      <c r="B60" s="34">
        <v>62</v>
      </c>
      <c r="C60" s="143"/>
      <c r="D60" s="143"/>
      <c r="E60" s="143"/>
      <c r="F60" s="143"/>
      <c r="G60" s="143"/>
      <c r="I60" s="218">
        <f t="shared" si="5"/>
        <v>0</v>
      </c>
      <c r="J60" s="218">
        <f t="shared" si="6"/>
        <v>0</v>
      </c>
      <c r="K60" s="218">
        <f t="shared" si="7"/>
        <v>0</v>
      </c>
      <c r="L60" s="218">
        <f t="shared" si="8"/>
        <v>0</v>
      </c>
    </row>
    <row r="61" spans="1:12" s="351" customFormat="1" ht="27" x14ac:dyDescent="0.3">
      <c r="A61" s="34" t="s">
        <v>364</v>
      </c>
      <c r="B61" s="34">
        <v>630</v>
      </c>
      <c r="C61" s="143"/>
      <c r="D61" s="143"/>
      <c r="E61" s="143"/>
      <c r="F61" s="143"/>
      <c r="G61" s="143"/>
      <c r="I61" s="218">
        <f t="shared" si="5"/>
        <v>0</v>
      </c>
      <c r="J61" s="218">
        <f t="shared" si="6"/>
        <v>0</v>
      </c>
      <c r="K61" s="218">
        <f t="shared" si="7"/>
        <v>0</v>
      </c>
      <c r="L61" s="218">
        <f t="shared" si="8"/>
        <v>0</v>
      </c>
    </row>
    <row r="62" spans="1:12" s="351" customFormat="1" ht="27" x14ac:dyDescent="0.3">
      <c r="A62" s="34" t="s">
        <v>365</v>
      </c>
      <c r="B62" s="34" t="s">
        <v>366</v>
      </c>
      <c r="C62" s="143"/>
      <c r="D62" s="143"/>
      <c r="E62" s="143"/>
      <c r="F62" s="143"/>
      <c r="G62" s="143"/>
      <c r="I62" s="218">
        <f t="shared" si="5"/>
        <v>0</v>
      </c>
      <c r="J62" s="218">
        <f t="shared" si="6"/>
        <v>0</v>
      </c>
      <c r="K62" s="218">
        <f t="shared" si="7"/>
        <v>0</v>
      </c>
      <c r="L62" s="218">
        <f t="shared" si="8"/>
        <v>0</v>
      </c>
    </row>
    <row r="63" spans="1:12" s="351" customFormat="1" x14ac:dyDescent="0.3">
      <c r="A63" s="34" t="s">
        <v>367</v>
      </c>
      <c r="B63" s="34" t="s">
        <v>368</v>
      </c>
      <c r="C63" s="143"/>
      <c r="D63" s="143"/>
      <c r="E63" s="143"/>
      <c r="F63" s="143"/>
      <c r="G63" s="143"/>
      <c r="I63" s="218">
        <f t="shared" si="5"/>
        <v>0</v>
      </c>
      <c r="J63" s="218">
        <f t="shared" si="6"/>
        <v>0</v>
      </c>
      <c r="K63" s="218">
        <f t="shared" si="7"/>
        <v>0</v>
      </c>
      <c r="L63" s="218">
        <f t="shared" si="8"/>
        <v>0</v>
      </c>
    </row>
    <row r="64" spans="1:12" s="351" customFormat="1" x14ac:dyDescent="0.3">
      <c r="A64" s="34" t="s">
        <v>369</v>
      </c>
      <c r="B64" s="34" t="s">
        <v>370</v>
      </c>
      <c r="C64" s="143"/>
      <c r="D64" s="143"/>
      <c r="E64" s="143"/>
      <c r="F64" s="143"/>
      <c r="G64" s="143"/>
      <c r="I64" s="218">
        <f t="shared" si="5"/>
        <v>0</v>
      </c>
      <c r="J64" s="218">
        <f t="shared" si="6"/>
        <v>0</v>
      </c>
      <c r="K64" s="218">
        <f t="shared" si="7"/>
        <v>0</v>
      </c>
      <c r="L64" s="218">
        <f t="shared" si="8"/>
        <v>0</v>
      </c>
    </row>
    <row r="65" spans="1:12" s="351" customFormat="1" x14ac:dyDescent="0.3">
      <c r="A65" s="34" t="s">
        <v>371</v>
      </c>
      <c r="B65" s="34">
        <v>649</v>
      </c>
      <c r="C65" s="143"/>
      <c r="D65" s="143"/>
      <c r="E65" s="143"/>
      <c r="F65" s="143"/>
      <c r="G65" s="143"/>
      <c r="I65" s="218">
        <f t="shared" si="5"/>
        <v>0</v>
      </c>
      <c r="J65" s="218">
        <f t="shared" si="6"/>
        <v>0</v>
      </c>
      <c r="K65" s="218">
        <f t="shared" si="7"/>
        <v>0</v>
      </c>
      <c r="L65" s="218">
        <f t="shared" si="8"/>
        <v>0</v>
      </c>
    </row>
    <row r="66" spans="1:12" s="351" customFormat="1" x14ac:dyDescent="0.3">
      <c r="A66" s="34" t="s">
        <v>372</v>
      </c>
      <c r="B66" s="34" t="s">
        <v>373</v>
      </c>
      <c r="C66" s="143"/>
      <c r="D66" s="143"/>
      <c r="E66" s="143"/>
      <c r="F66" s="143"/>
      <c r="G66" s="143"/>
      <c r="I66" s="218">
        <f t="shared" si="5"/>
        <v>0</v>
      </c>
      <c r="J66" s="218">
        <f t="shared" si="6"/>
        <v>0</v>
      </c>
      <c r="K66" s="218">
        <f t="shared" si="7"/>
        <v>0</v>
      </c>
      <c r="L66" s="218">
        <f t="shared" si="8"/>
        <v>0</v>
      </c>
    </row>
    <row r="67" spans="1:12" s="351" customFormat="1" x14ac:dyDescent="0.3">
      <c r="A67" s="36" t="s">
        <v>376</v>
      </c>
      <c r="B67" s="36">
        <v>9901</v>
      </c>
      <c r="C67" s="116">
        <f>C51-C57</f>
        <v>0</v>
      </c>
      <c r="D67" s="116">
        <f>D51-D57</f>
        <v>0</v>
      </c>
      <c r="E67" s="116">
        <f>E51-E57</f>
        <v>0</v>
      </c>
      <c r="F67" s="116">
        <f>F51-F57</f>
        <v>0</v>
      </c>
      <c r="G67" s="116">
        <f>G51-G57</f>
        <v>0</v>
      </c>
      <c r="I67" s="218">
        <f t="shared" si="5"/>
        <v>0</v>
      </c>
      <c r="J67" s="218">
        <f t="shared" si="6"/>
        <v>0</v>
      </c>
      <c r="K67" s="218">
        <f t="shared" si="7"/>
        <v>0</v>
      </c>
      <c r="L67" s="218">
        <f t="shared" si="8"/>
        <v>0</v>
      </c>
    </row>
    <row r="68" spans="1:12" x14ac:dyDescent="0.3">
      <c r="A68" s="36" t="s">
        <v>377</v>
      </c>
      <c r="B68" s="36" t="s">
        <v>336</v>
      </c>
      <c r="C68" s="120">
        <f>SUM(C69,C73)</f>
        <v>0</v>
      </c>
      <c r="D68" s="120">
        <f>SUM(D69,D73)</f>
        <v>0</v>
      </c>
      <c r="E68" s="120">
        <f>SUM(E69,E73)</f>
        <v>0</v>
      </c>
      <c r="F68" s="120">
        <f>SUM(F69,F73)</f>
        <v>0</v>
      </c>
      <c r="G68" s="120">
        <f>SUM(G69,G73)</f>
        <v>0</v>
      </c>
      <c r="I68" s="218">
        <f t="shared" si="5"/>
        <v>0</v>
      </c>
      <c r="J68" s="218">
        <f t="shared" si="6"/>
        <v>0</v>
      </c>
      <c r="K68" s="218">
        <f t="shared" si="7"/>
        <v>0</v>
      </c>
      <c r="L68" s="218">
        <f t="shared" si="8"/>
        <v>0</v>
      </c>
    </row>
    <row r="69" spans="1:12" x14ac:dyDescent="0.3">
      <c r="A69" s="34" t="s">
        <v>337</v>
      </c>
      <c r="B69" s="34">
        <v>75</v>
      </c>
      <c r="C69" s="120">
        <f>SUM(C70:C72)</f>
        <v>0</v>
      </c>
      <c r="D69" s="120">
        <f>SUM(D70:D72)</f>
        <v>0</v>
      </c>
      <c r="E69" s="120">
        <f>SUM(E70:E72)</f>
        <v>0</v>
      </c>
      <c r="F69" s="120">
        <f>SUM(F70:F72)</f>
        <v>0</v>
      </c>
      <c r="G69" s="120">
        <f>SUM(G70:G72)</f>
        <v>0</v>
      </c>
      <c r="I69" s="218">
        <f t="shared" si="5"/>
        <v>0</v>
      </c>
      <c r="J69" s="218">
        <f t="shared" si="6"/>
        <v>0</v>
      </c>
      <c r="K69" s="218">
        <f t="shared" si="7"/>
        <v>0</v>
      </c>
      <c r="L69" s="218">
        <f t="shared" si="8"/>
        <v>0</v>
      </c>
    </row>
    <row r="70" spans="1:12" x14ac:dyDescent="0.3">
      <c r="A70" s="34" t="s">
        <v>338</v>
      </c>
      <c r="B70" s="34">
        <v>750</v>
      </c>
      <c r="C70" s="143"/>
      <c r="D70" s="143"/>
      <c r="E70" s="143"/>
      <c r="F70" s="143"/>
      <c r="G70" s="143"/>
      <c r="I70" s="218">
        <f t="shared" si="5"/>
        <v>0</v>
      </c>
      <c r="J70" s="218">
        <f t="shared" si="6"/>
        <v>0</v>
      </c>
      <c r="K70" s="218">
        <f t="shared" si="7"/>
        <v>0</v>
      </c>
      <c r="L70" s="218">
        <f t="shared" si="8"/>
        <v>0</v>
      </c>
    </row>
    <row r="71" spans="1:12" x14ac:dyDescent="0.3">
      <c r="A71" s="34" t="s">
        <v>339</v>
      </c>
      <c r="B71" s="34">
        <v>751</v>
      </c>
      <c r="C71" s="143"/>
      <c r="D71" s="143"/>
      <c r="E71" s="143"/>
      <c r="F71" s="143"/>
      <c r="G71" s="143"/>
      <c r="I71" s="218">
        <f t="shared" si="5"/>
        <v>0</v>
      </c>
      <c r="J71" s="218">
        <f t="shared" si="6"/>
        <v>0</v>
      </c>
      <c r="K71" s="218">
        <f t="shared" si="7"/>
        <v>0</v>
      </c>
      <c r="L71" s="218">
        <f t="shared" si="8"/>
        <v>0</v>
      </c>
    </row>
    <row r="72" spans="1:12" x14ac:dyDescent="0.3">
      <c r="A72" s="34" t="s">
        <v>340</v>
      </c>
      <c r="B72" s="34" t="s">
        <v>341</v>
      </c>
      <c r="C72" s="143"/>
      <c r="D72" s="143"/>
      <c r="E72" s="143"/>
      <c r="F72" s="143"/>
      <c r="G72" s="143"/>
      <c r="I72" s="218">
        <f t="shared" si="5"/>
        <v>0</v>
      </c>
      <c r="J72" s="218">
        <f t="shared" si="6"/>
        <v>0</v>
      </c>
      <c r="K72" s="218">
        <f t="shared" si="7"/>
        <v>0</v>
      </c>
      <c r="L72" s="218">
        <f t="shared" si="8"/>
        <v>0</v>
      </c>
    </row>
    <row r="73" spans="1:12" x14ac:dyDescent="0.3">
      <c r="A73" s="34" t="s">
        <v>342</v>
      </c>
      <c r="B73" s="34" t="s">
        <v>343</v>
      </c>
      <c r="C73" s="143"/>
      <c r="D73" s="143"/>
      <c r="E73" s="143"/>
      <c r="F73" s="143"/>
      <c r="G73" s="143"/>
      <c r="I73" s="218">
        <f t="shared" si="5"/>
        <v>0</v>
      </c>
      <c r="J73" s="218">
        <f t="shared" si="6"/>
        <v>0</v>
      </c>
      <c r="K73" s="218">
        <f t="shared" si="7"/>
        <v>0</v>
      </c>
      <c r="L73" s="218">
        <f t="shared" si="8"/>
        <v>0</v>
      </c>
    </row>
    <row r="74" spans="1:12" x14ac:dyDescent="0.3">
      <c r="A74" s="36" t="s">
        <v>378</v>
      </c>
      <c r="B74" s="36" t="s">
        <v>344</v>
      </c>
      <c r="C74" s="120">
        <f>SUM(C75,C79)</f>
        <v>0</v>
      </c>
      <c r="D74" s="120">
        <f>SUM(D75,D79)</f>
        <v>0</v>
      </c>
      <c r="E74" s="120">
        <f>SUM(E75,E79)</f>
        <v>0</v>
      </c>
      <c r="F74" s="120">
        <f>SUM(F75,F79)</f>
        <v>0</v>
      </c>
      <c r="G74" s="120">
        <f>SUM(G75,G79)</f>
        <v>0</v>
      </c>
      <c r="I74" s="218">
        <f t="shared" si="5"/>
        <v>0</v>
      </c>
      <c r="J74" s="218">
        <f t="shared" si="6"/>
        <v>0</v>
      </c>
      <c r="K74" s="218">
        <f t="shared" si="7"/>
        <v>0</v>
      </c>
      <c r="L74" s="218">
        <f t="shared" si="8"/>
        <v>0</v>
      </c>
    </row>
    <row r="75" spans="1:12" x14ac:dyDescent="0.3">
      <c r="A75" s="34" t="s">
        <v>345</v>
      </c>
      <c r="B75" s="34">
        <v>65</v>
      </c>
      <c r="C75" s="120">
        <f>SUM(C76:C78)</f>
        <v>0</v>
      </c>
      <c r="D75" s="120">
        <f>SUM(D76:D78)</f>
        <v>0</v>
      </c>
      <c r="E75" s="120">
        <f>SUM(E76:E78)</f>
        <v>0</v>
      </c>
      <c r="F75" s="120">
        <f>SUM(F76:F78)</f>
        <v>0</v>
      </c>
      <c r="G75" s="120">
        <f>SUM(G76:G78)</f>
        <v>0</v>
      </c>
      <c r="I75" s="218">
        <f t="shared" si="5"/>
        <v>0</v>
      </c>
      <c r="J75" s="218">
        <f t="shared" si="6"/>
        <v>0</v>
      </c>
      <c r="K75" s="218">
        <f t="shared" si="7"/>
        <v>0</v>
      </c>
      <c r="L75" s="218">
        <f t="shared" si="8"/>
        <v>0</v>
      </c>
    </row>
    <row r="76" spans="1:12" x14ac:dyDescent="0.3">
      <c r="A76" s="34" t="s">
        <v>346</v>
      </c>
      <c r="B76" s="34">
        <v>650</v>
      </c>
      <c r="C76" s="143"/>
      <c r="D76" s="143"/>
      <c r="E76" s="143"/>
      <c r="F76" s="143"/>
      <c r="G76" s="143"/>
      <c r="I76" s="218">
        <f t="shared" si="5"/>
        <v>0</v>
      </c>
      <c r="J76" s="218">
        <f t="shared" si="6"/>
        <v>0</v>
      </c>
      <c r="K76" s="218">
        <f t="shared" si="7"/>
        <v>0</v>
      </c>
      <c r="L76" s="218">
        <f t="shared" si="8"/>
        <v>0</v>
      </c>
    </row>
    <row r="77" spans="1:12" ht="27" x14ac:dyDescent="0.3">
      <c r="A77" s="34" t="s">
        <v>347</v>
      </c>
      <c r="B77" s="34">
        <v>651</v>
      </c>
      <c r="C77" s="143"/>
      <c r="D77" s="143"/>
      <c r="E77" s="143"/>
      <c r="F77" s="143"/>
      <c r="G77" s="143"/>
      <c r="I77" s="218">
        <f t="shared" si="5"/>
        <v>0</v>
      </c>
      <c r="J77" s="218">
        <f t="shared" si="6"/>
        <v>0</v>
      </c>
      <c r="K77" s="218">
        <f t="shared" si="7"/>
        <v>0</v>
      </c>
      <c r="L77" s="218">
        <f t="shared" si="8"/>
        <v>0</v>
      </c>
    </row>
    <row r="78" spans="1:12" x14ac:dyDescent="0.3">
      <c r="A78" s="34" t="s">
        <v>348</v>
      </c>
      <c r="B78" s="34" t="s">
        <v>349</v>
      </c>
      <c r="C78" s="143"/>
      <c r="D78" s="143"/>
      <c r="E78" s="143"/>
      <c r="F78" s="143"/>
      <c r="G78" s="143"/>
      <c r="I78" s="218">
        <f t="shared" si="5"/>
        <v>0</v>
      </c>
      <c r="J78" s="218">
        <f t="shared" si="6"/>
        <v>0</v>
      </c>
      <c r="K78" s="218">
        <f t="shared" si="7"/>
        <v>0</v>
      </c>
      <c r="L78" s="218">
        <f t="shared" si="8"/>
        <v>0</v>
      </c>
    </row>
    <row r="79" spans="1:12" x14ac:dyDescent="0.3">
      <c r="A79" s="34" t="s">
        <v>350</v>
      </c>
      <c r="B79" s="34" t="s">
        <v>351</v>
      </c>
      <c r="C79" s="143"/>
      <c r="D79" s="143"/>
      <c r="E79" s="143"/>
      <c r="F79" s="143"/>
      <c r="G79" s="143"/>
      <c r="I79" s="218">
        <f t="shared" si="5"/>
        <v>0</v>
      </c>
      <c r="J79" s="218">
        <f t="shared" si="6"/>
        <v>0</v>
      </c>
      <c r="K79" s="218">
        <f t="shared" si="7"/>
        <v>0</v>
      </c>
      <c r="L79" s="218">
        <f t="shared" si="8"/>
        <v>0</v>
      </c>
    </row>
    <row r="80" spans="1:12" x14ac:dyDescent="0.3">
      <c r="A80" s="36" t="s">
        <v>379</v>
      </c>
      <c r="B80" s="36">
        <v>9903</v>
      </c>
      <c r="C80" s="120">
        <f>C67+C68-C74</f>
        <v>0</v>
      </c>
      <c r="D80" s="120">
        <f>D67+D68-D74</f>
        <v>0</v>
      </c>
      <c r="E80" s="120">
        <f>E67+E68-E74</f>
        <v>0</v>
      </c>
      <c r="F80" s="120">
        <f>F67+F68-F74</f>
        <v>0</v>
      </c>
      <c r="G80" s="120">
        <f>G67+G68-G74</f>
        <v>0</v>
      </c>
      <c r="I80" s="218">
        <f t="shared" si="5"/>
        <v>0</v>
      </c>
      <c r="J80" s="218">
        <f t="shared" si="6"/>
        <v>0</v>
      </c>
      <c r="K80" s="218">
        <f t="shared" si="7"/>
        <v>0</v>
      </c>
      <c r="L80" s="218">
        <f t="shared" si="8"/>
        <v>0</v>
      </c>
    </row>
    <row r="81" spans="1:12" x14ac:dyDescent="0.3">
      <c r="A81" s="36" t="s">
        <v>380</v>
      </c>
      <c r="B81" s="36">
        <v>780</v>
      </c>
      <c r="C81" s="143"/>
      <c r="D81" s="143"/>
      <c r="E81" s="143"/>
      <c r="F81" s="143"/>
      <c r="G81" s="143"/>
      <c r="I81" s="218">
        <f t="shared" si="5"/>
        <v>0</v>
      </c>
      <c r="J81" s="218">
        <f t="shared" si="6"/>
        <v>0</v>
      </c>
      <c r="K81" s="218">
        <f t="shared" si="7"/>
        <v>0</v>
      </c>
      <c r="L81" s="218">
        <f t="shared" si="8"/>
        <v>0</v>
      </c>
    </row>
    <row r="82" spans="1:12" x14ac:dyDescent="0.3">
      <c r="A82" s="36" t="s">
        <v>381</v>
      </c>
      <c r="B82" s="36">
        <v>680</v>
      </c>
      <c r="C82" s="143"/>
      <c r="D82" s="143"/>
      <c r="E82" s="143"/>
      <c r="F82" s="143"/>
      <c r="G82" s="143"/>
      <c r="I82" s="218">
        <f t="shared" si="5"/>
        <v>0</v>
      </c>
      <c r="J82" s="218">
        <f t="shared" si="6"/>
        <v>0</v>
      </c>
      <c r="K82" s="218">
        <f t="shared" si="7"/>
        <v>0</v>
      </c>
      <c r="L82" s="218">
        <f t="shared" si="8"/>
        <v>0</v>
      </c>
    </row>
    <row r="83" spans="1:12" x14ac:dyDescent="0.3">
      <c r="A83" s="36" t="s">
        <v>382</v>
      </c>
      <c r="B83" s="36" t="s">
        <v>352</v>
      </c>
      <c r="C83" s="143"/>
      <c r="D83" s="143"/>
      <c r="E83" s="143"/>
      <c r="F83" s="143"/>
      <c r="G83" s="143"/>
      <c r="I83" s="218">
        <f t="shared" si="5"/>
        <v>0</v>
      </c>
      <c r="J83" s="218">
        <f t="shared" si="6"/>
        <v>0</v>
      </c>
      <c r="K83" s="218">
        <f t="shared" si="7"/>
        <v>0</v>
      </c>
      <c r="L83" s="218">
        <f t="shared" si="8"/>
        <v>0</v>
      </c>
    </row>
    <row r="84" spans="1:12" x14ac:dyDescent="0.3">
      <c r="A84" s="36" t="s">
        <v>383</v>
      </c>
      <c r="B84" s="36">
        <v>9904</v>
      </c>
      <c r="C84" s="120">
        <f>C80+C81-C82-C83</f>
        <v>0</v>
      </c>
      <c r="D84" s="120">
        <f>D80+D81-D82-D83</f>
        <v>0</v>
      </c>
      <c r="E84" s="120">
        <f>E80+E81-E82-E83</f>
        <v>0</v>
      </c>
      <c r="F84" s="120">
        <f>F80+F81-F82-F83</f>
        <v>0</v>
      </c>
      <c r="G84" s="120">
        <f>G80+G81-G82-G83</f>
        <v>0</v>
      </c>
      <c r="I84" s="218">
        <f t="shared" si="5"/>
        <v>0</v>
      </c>
      <c r="J84" s="218">
        <f t="shared" si="6"/>
        <v>0</v>
      </c>
      <c r="K84" s="218">
        <f t="shared" si="7"/>
        <v>0</v>
      </c>
      <c r="L84" s="218">
        <f t="shared" si="8"/>
        <v>0</v>
      </c>
    </row>
    <row r="85" spans="1:12" x14ac:dyDescent="0.3">
      <c r="A85" s="36" t="s">
        <v>384</v>
      </c>
      <c r="B85" s="36">
        <v>789</v>
      </c>
      <c r="C85" s="143"/>
      <c r="D85" s="143"/>
      <c r="E85" s="143"/>
      <c r="F85" s="143"/>
      <c r="G85" s="143"/>
      <c r="I85" s="218">
        <f t="shared" si="5"/>
        <v>0</v>
      </c>
      <c r="J85" s="218">
        <f t="shared" si="6"/>
        <v>0</v>
      </c>
      <c r="K85" s="218">
        <f t="shared" si="7"/>
        <v>0</v>
      </c>
      <c r="L85" s="218">
        <f t="shared" si="8"/>
        <v>0</v>
      </c>
    </row>
    <row r="86" spans="1:12" x14ac:dyDescent="0.3">
      <c r="A86" s="36" t="s">
        <v>385</v>
      </c>
      <c r="B86" s="36">
        <v>689</v>
      </c>
      <c r="C86" s="143"/>
      <c r="D86" s="143"/>
      <c r="E86" s="143"/>
      <c r="F86" s="143"/>
      <c r="G86" s="143"/>
      <c r="I86" s="218">
        <f t="shared" si="5"/>
        <v>0</v>
      </c>
      <c r="J86" s="218">
        <f t="shared" si="6"/>
        <v>0</v>
      </c>
      <c r="K86" s="218">
        <f t="shared" si="7"/>
        <v>0</v>
      </c>
      <c r="L86" s="218">
        <f t="shared" si="8"/>
        <v>0</v>
      </c>
    </row>
    <row r="87" spans="1:12" x14ac:dyDescent="0.3">
      <c r="A87" s="36" t="s">
        <v>386</v>
      </c>
      <c r="B87" s="36">
        <v>9905</v>
      </c>
      <c r="C87" s="120">
        <f>C84+C85-C86</f>
        <v>0</v>
      </c>
      <c r="D87" s="120">
        <f>D84+D85-D86</f>
        <v>0</v>
      </c>
      <c r="E87" s="120">
        <f>E84+E85-E86</f>
        <v>0</v>
      </c>
      <c r="F87" s="120">
        <f>F84+F85-F86</f>
        <v>0</v>
      </c>
      <c r="G87" s="120">
        <f>G84+G85-G86</f>
        <v>0</v>
      </c>
      <c r="I87" s="218">
        <f t="shared" si="5"/>
        <v>0</v>
      </c>
      <c r="J87" s="218">
        <f t="shared" si="6"/>
        <v>0</v>
      </c>
      <c r="K87" s="218">
        <f t="shared" si="7"/>
        <v>0</v>
      </c>
      <c r="L87" s="218">
        <f t="shared" si="8"/>
        <v>0</v>
      </c>
    </row>
    <row r="90" spans="1:12" ht="15" x14ac:dyDescent="0.3">
      <c r="A90" s="352" t="s">
        <v>592</v>
      </c>
      <c r="B90" s="211"/>
      <c r="C90" s="211"/>
      <c r="D90" s="211"/>
      <c r="E90" s="212"/>
      <c r="F90" s="212"/>
      <c r="G90" s="212"/>
      <c r="I90" s="212"/>
      <c r="J90" s="212"/>
      <c r="K90" s="212"/>
      <c r="L90" s="212"/>
    </row>
    <row r="92" spans="1:12" x14ac:dyDescent="0.3">
      <c r="I92" s="624" t="s">
        <v>694</v>
      </c>
      <c r="J92" s="625"/>
      <c r="K92" s="625"/>
      <c r="L92" s="626"/>
    </row>
    <row r="93" spans="1:12" ht="27" x14ac:dyDescent="0.3">
      <c r="A93" s="23"/>
      <c r="B93" s="35" t="s">
        <v>144</v>
      </c>
      <c r="C93" s="132" t="str">
        <f>C50</f>
        <v>REALITE 2020</v>
      </c>
      <c r="D93" s="132" t="str">
        <f t="shared" ref="D93:G93" si="9">D50</f>
        <v>REALITE 2021</v>
      </c>
      <c r="E93" s="132" t="str">
        <f t="shared" si="9"/>
        <v>REALITE 2022</v>
      </c>
      <c r="F93" s="132" t="str">
        <f t="shared" si="9"/>
        <v>REALITE 2023</v>
      </c>
      <c r="G93" s="132" t="str">
        <f t="shared" si="9"/>
        <v>REALITE 2024</v>
      </c>
      <c r="I93" s="132" t="str">
        <f>RIGHT(D93,4)&amp;" - "&amp;RIGHT(C93,4)</f>
        <v>2021 - 2020</v>
      </c>
      <c r="J93" s="132" t="str">
        <f>RIGHT(E93,4)&amp;" - "&amp;RIGHT(D93,4)</f>
        <v>2022 - 2021</v>
      </c>
      <c r="K93" s="132" t="str">
        <f>RIGHT(F93,4)&amp;" - "&amp;RIGHT(E93,4)</f>
        <v>2023 - 2022</v>
      </c>
      <c r="L93" s="132" t="str">
        <f>RIGHT(G93,4)&amp;" - "&amp;RIGHT(F93,4)</f>
        <v>2024 - 2023</v>
      </c>
    </row>
    <row r="94" spans="1:12" x14ac:dyDescent="0.3">
      <c r="A94" s="36" t="s">
        <v>374</v>
      </c>
      <c r="B94" s="36" t="s">
        <v>353</v>
      </c>
      <c r="C94" s="116">
        <f>SUM(C95:C99)</f>
        <v>0</v>
      </c>
      <c r="D94" s="116">
        <f>SUM(D95:D99)</f>
        <v>0</v>
      </c>
      <c r="E94" s="116">
        <f>SUM(E95:E99)</f>
        <v>0</v>
      </c>
      <c r="F94" s="116">
        <f>SUM(F95:F99)</f>
        <v>0</v>
      </c>
      <c r="G94" s="116">
        <f>SUM(G95:G99)</f>
        <v>0</v>
      </c>
      <c r="I94" s="218">
        <f t="shared" ref="I94:I130" si="10">IFERROR(IF(AND(ROUND(SUM(C94:C94),0)=0,ROUND(SUM(D94:D94),0)&gt;ROUND(SUM(C94:C94),0)),"INF",(ROUND(SUM(D94:D94),0)-ROUND(SUM(C94:C94),0))/ROUND(SUM(C94:C94),0)),0)</f>
        <v>0</v>
      </c>
      <c r="J94" s="218">
        <f t="shared" ref="J94:J130" si="11">IFERROR(IF(AND(ROUND(SUM(D94),0)=0,ROUND(SUM(E94:E94),0)&gt;ROUND(SUM(D94),0)),"INF",(ROUND(SUM(E94:E94),0)-ROUND(SUM(D94),0))/ROUND(SUM(D94),0)),0)</f>
        <v>0</v>
      </c>
      <c r="K94" s="218">
        <f t="shared" ref="K94:K130" si="12">IFERROR(IF(AND(ROUND(SUM(E94),0)=0,ROUND(SUM(F94:F94),0)&gt;ROUND(SUM(E94),0)),"INF",(ROUND(SUM(F94:F94),0)-ROUND(SUM(E94),0))/ROUND(SUM(E94),0)),0)</f>
        <v>0</v>
      </c>
      <c r="L94" s="218">
        <f t="shared" ref="L94:L130" si="13">IFERROR(IF(AND(ROUND(SUM(F94),0)=0,ROUND(SUM(G94:G94),0)&gt;ROUND(SUM(F94),0)),"INF",(ROUND(SUM(G94:G94),0)-ROUND(SUM(F94),0))/ROUND(SUM(F94),0)),0)</f>
        <v>0</v>
      </c>
    </row>
    <row r="95" spans="1:12" x14ac:dyDescent="0.3">
      <c r="A95" s="34" t="s">
        <v>354</v>
      </c>
      <c r="B95" s="34">
        <v>70</v>
      </c>
      <c r="C95" s="143"/>
      <c r="D95" s="143"/>
      <c r="E95" s="143"/>
      <c r="F95" s="143"/>
      <c r="G95" s="143"/>
      <c r="I95" s="218">
        <f t="shared" si="10"/>
        <v>0</v>
      </c>
      <c r="J95" s="218">
        <f t="shared" si="11"/>
        <v>0</v>
      </c>
      <c r="K95" s="218">
        <f t="shared" si="12"/>
        <v>0</v>
      </c>
      <c r="L95" s="218">
        <f t="shared" si="13"/>
        <v>0</v>
      </c>
    </row>
    <row r="96" spans="1:12" ht="27" x14ac:dyDescent="0.3">
      <c r="A96" s="34" t="s">
        <v>355</v>
      </c>
      <c r="B96" s="34">
        <v>71</v>
      </c>
      <c r="C96" s="143"/>
      <c r="D96" s="143"/>
      <c r="E96" s="143"/>
      <c r="F96" s="143"/>
      <c r="G96" s="143"/>
      <c r="I96" s="218">
        <f t="shared" si="10"/>
        <v>0</v>
      </c>
      <c r="J96" s="218">
        <f t="shared" si="11"/>
        <v>0</v>
      </c>
      <c r="K96" s="218">
        <f t="shared" si="12"/>
        <v>0</v>
      </c>
      <c r="L96" s="218">
        <f t="shared" si="13"/>
        <v>0</v>
      </c>
    </row>
    <row r="97" spans="1:12" x14ac:dyDescent="0.3">
      <c r="A97" s="34" t="s">
        <v>356</v>
      </c>
      <c r="B97" s="34">
        <v>72</v>
      </c>
      <c r="C97" s="143"/>
      <c r="D97" s="143"/>
      <c r="E97" s="143"/>
      <c r="F97" s="143"/>
      <c r="G97" s="143"/>
      <c r="I97" s="218">
        <f t="shared" si="10"/>
        <v>0</v>
      </c>
      <c r="J97" s="218">
        <f t="shared" si="11"/>
        <v>0</v>
      </c>
      <c r="K97" s="218">
        <f t="shared" si="12"/>
        <v>0</v>
      </c>
      <c r="L97" s="218">
        <f t="shared" si="13"/>
        <v>0</v>
      </c>
    </row>
    <row r="98" spans="1:12" x14ac:dyDescent="0.3">
      <c r="A98" s="34" t="s">
        <v>357</v>
      </c>
      <c r="B98" s="34">
        <v>74</v>
      </c>
      <c r="C98" s="143"/>
      <c r="D98" s="143"/>
      <c r="E98" s="143"/>
      <c r="F98" s="143"/>
      <c r="G98" s="143"/>
      <c r="I98" s="218">
        <f t="shared" si="10"/>
        <v>0</v>
      </c>
      <c r="J98" s="218">
        <f t="shared" si="11"/>
        <v>0</v>
      </c>
      <c r="K98" s="218">
        <f t="shared" si="12"/>
        <v>0</v>
      </c>
      <c r="L98" s="218">
        <f t="shared" si="13"/>
        <v>0</v>
      </c>
    </row>
    <row r="99" spans="1:12" x14ac:dyDescent="0.3">
      <c r="A99" s="34" t="s">
        <v>358</v>
      </c>
      <c r="B99" s="34" t="s">
        <v>359</v>
      </c>
      <c r="C99" s="143"/>
      <c r="D99" s="143"/>
      <c r="E99" s="143"/>
      <c r="F99" s="143"/>
      <c r="G99" s="143"/>
      <c r="I99" s="218">
        <f t="shared" si="10"/>
        <v>0</v>
      </c>
      <c r="J99" s="218">
        <f t="shared" si="11"/>
        <v>0</v>
      </c>
      <c r="K99" s="218">
        <f t="shared" si="12"/>
        <v>0</v>
      </c>
      <c r="L99" s="218">
        <f t="shared" si="13"/>
        <v>0</v>
      </c>
    </row>
    <row r="100" spans="1:12" x14ac:dyDescent="0.3">
      <c r="A100" s="36" t="s">
        <v>375</v>
      </c>
      <c r="B100" s="36" t="s">
        <v>360</v>
      </c>
      <c r="C100" s="116">
        <f>SUM(C101:C109)</f>
        <v>0</v>
      </c>
      <c r="D100" s="116">
        <f>SUM(D101:D109)</f>
        <v>0</v>
      </c>
      <c r="E100" s="116">
        <f>SUM(E101:E109)</f>
        <v>0</v>
      </c>
      <c r="F100" s="116">
        <f>SUM(F101:F109)</f>
        <v>0</v>
      </c>
      <c r="G100" s="116">
        <f>SUM(G101:G109)</f>
        <v>0</v>
      </c>
      <c r="I100" s="218">
        <f t="shared" si="10"/>
        <v>0</v>
      </c>
      <c r="J100" s="218">
        <f t="shared" si="11"/>
        <v>0</v>
      </c>
      <c r="K100" s="218">
        <f t="shared" si="12"/>
        <v>0</v>
      </c>
      <c r="L100" s="218">
        <f t="shared" si="13"/>
        <v>0</v>
      </c>
    </row>
    <row r="101" spans="1:12" x14ac:dyDescent="0.3">
      <c r="A101" s="34" t="s">
        <v>361</v>
      </c>
      <c r="B101" s="34">
        <v>60</v>
      </c>
      <c r="C101" s="143"/>
      <c r="D101" s="143"/>
      <c r="E101" s="143"/>
      <c r="F101" s="143"/>
      <c r="G101" s="143"/>
      <c r="I101" s="218">
        <f t="shared" si="10"/>
        <v>0</v>
      </c>
      <c r="J101" s="218">
        <f t="shared" si="11"/>
        <v>0</v>
      </c>
      <c r="K101" s="218">
        <f t="shared" si="12"/>
        <v>0</v>
      </c>
      <c r="L101" s="218">
        <f t="shared" si="13"/>
        <v>0</v>
      </c>
    </row>
    <row r="102" spans="1:12" x14ac:dyDescent="0.3">
      <c r="A102" s="34" t="s">
        <v>362</v>
      </c>
      <c r="B102" s="34">
        <v>61</v>
      </c>
      <c r="C102" s="143"/>
      <c r="D102" s="143"/>
      <c r="E102" s="143"/>
      <c r="F102" s="143"/>
      <c r="G102" s="143"/>
      <c r="I102" s="218">
        <f t="shared" si="10"/>
        <v>0</v>
      </c>
      <c r="J102" s="218">
        <f t="shared" si="11"/>
        <v>0</v>
      </c>
      <c r="K102" s="218">
        <f t="shared" si="12"/>
        <v>0</v>
      </c>
      <c r="L102" s="218">
        <f t="shared" si="13"/>
        <v>0</v>
      </c>
    </row>
    <row r="103" spans="1:12" x14ac:dyDescent="0.3">
      <c r="A103" s="34" t="s">
        <v>363</v>
      </c>
      <c r="B103" s="34">
        <v>62</v>
      </c>
      <c r="C103" s="143"/>
      <c r="D103" s="143"/>
      <c r="E103" s="143"/>
      <c r="F103" s="143"/>
      <c r="G103" s="143"/>
      <c r="I103" s="218">
        <f t="shared" si="10"/>
        <v>0</v>
      </c>
      <c r="J103" s="218">
        <f t="shared" si="11"/>
        <v>0</v>
      </c>
      <c r="K103" s="218">
        <f t="shared" si="12"/>
        <v>0</v>
      </c>
      <c r="L103" s="218">
        <f t="shared" si="13"/>
        <v>0</v>
      </c>
    </row>
    <row r="104" spans="1:12" ht="27" x14ac:dyDescent="0.3">
      <c r="A104" s="34" t="s">
        <v>364</v>
      </c>
      <c r="B104" s="34">
        <v>630</v>
      </c>
      <c r="C104" s="143"/>
      <c r="D104" s="143"/>
      <c r="E104" s="143"/>
      <c r="F104" s="143"/>
      <c r="G104" s="143"/>
      <c r="I104" s="218">
        <f t="shared" si="10"/>
        <v>0</v>
      </c>
      <c r="J104" s="218">
        <f t="shared" si="11"/>
        <v>0</v>
      </c>
      <c r="K104" s="218">
        <f t="shared" si="12"/>
        <v>0</v>
      </c>
      <c r="L104" s="218">
        <f t="shared" si="13"/>
        <v>0</v>
      </c>
    </row>
    <row r="105" spans="1:12" ht="27" x14ac:dyDescent="0.3">
      <c r="A105" s="34" t="s">
        <v>365</v>
      </c>
      <c r="B105" s="34" t="s">
        <v>366</v>
      </c>
      <c r="C105" s="143"/>
      <c r="D105" s="143"/>
      <c r="E105" s="143"/>
      <c r="F105" s="143"/>
      <c r="G105" s="143"/>
      <c r="I105" s="218">
        <f t="shared" si="10"/>
        <v>0</v>
      </c>
      <c r="J105" s="218">
        <f t="shared" si="11"/>
        <v>0</v>
      </c>
      <c r="K105" s="218">
        <f t="shared" si="12"/>
        <v>0</v>
      </c>
      <c r="L105" s="218">
        <f t="shared" si="13"/>
        <v>0</v>
      </c>
    </row>
    <row r="106" spans="1:12" x14ac:dyDescent="0.3">
      <c r="A106" s="34" t="s">
        <v>367</v>
      </c>
      <c r="B106" s="34" t="s">
        <v>368</v>
      </c>
      <c r="C106" s="143"/>
      <c r="D106" s="143"/>
      <c r="E106" s="143"/>
      <c r="F106" s="143"/>
      <c r="G106" s="143"/>
      <c r="I106" s="218">
        <f t="shared" si="10"/>
        <v>0</v>
      </c>
      <c r="J106" s="218">
        <f t="shared" si="11"/>
        <v>0</v>
      </c>
      <c r="K106" s="218">
        <f t="shared" si="12"/>
        <v>0</v>
      </c>
      <c r="L106" s="218">
        <f t="shared" si="13"/>
        <v>0</v>
      </c>
    </row>
    <row r="107" spans="1:12" x14ac:dyDescent="0.3">
      <c r="A107" s="34" t="s">
        <v>369</v>
      </c>
      <c r="B107" s="34" t="s">
        <v>370</v>
      </c>
      <c r="C107" s="143"/>
      <c r="D107" s="143"/>
      <c r="E107" s="143"/>
      <c r="F107" s="143"/>
      <c r="G107" s="143"/>
      <c r="I107" s="218">
        <f t="shared" si="10"/>
        <v>0</v>
      </c>
      <c r="J107" s="218">
        <f t="shared" si="11"/>
        <v>0</v>
      </c>
      <c r="K107" s="218">
        <f t="shared" si="12"/>
        <v>0</v>
      </c>
      <c r="L107" s="218">
        <f t="shared" si="13"/>
        <v>0</v>
      </c>
    </row>
    <row r="108" spans="1:12" x14ac:dyDescent="0.3">
      <c r="A108" s="34" t="s">
        <v>371</v>
      </c>
      <c r="B108" s="34">
        <v>649</v>
      </c>
      <c r="C108" s="143"/>
      <c r="D108" s="143"/>
      <c r="E108" s="143"/>
      <c r="F108" s="143"/>
      <c r="G108" s="143"/>
      <c r="I108" s="218">
        <f t="shared" si="10"/>
        <v>0</v>
      </c>
      <c r="J108" s="218">
        <f t="shared" si="11"/>
        <v>0</v>
      </c>
      <c r="K108" s="218">
        <f t="shared" si="12"/>
        <v>0</v>
      </c>
      <c r="L108" s="218">
        <f t="shared" si="13"/>
        <v>0</v>
      </c>
    </row>
    <row r="109" spans="1:12" x14ac:dyDescent="0.3">
      <c r="A109" s="34" t="s">
        <v>372</v>
      </c>
      <c r="B109" s="34" t="s">
        <v>373</v>
      </c>
      <c r="C109" s="143"/>
      <c r="D109" s="143"/>
      <c r="E109" s="143"/>
      <c r="F109" s="143"/>
      <c r="G109" s="143"/>
      <c r="I109" s="218">
        <f t="shared" si="10"/>
        <v>0</v>
      </c>
      <c r="J109" s="218">
        <f t="shared" si="11"/>
        <v>0</v>
      </c>
      <c r="K109" s="218">
        <f t="shared" si="12"/>
        <v>0</v>
      </c>
      <c r="L109" s="218">
        <f t="shared" si="13"/>
        <v>0</v>
      </c>
    </row>
    <row r="110" spans="1:12" x14ac:dyDescent="0.3">
      <c r="A110" s="36" t="s">
        <v>376</v>
      </c>
      <c r="B110" s="36">
        <v>9901</v>
      </c>
      <c r="C110" s="116">
        <f>C94-C100</f>
        <v>0</v>
      </c>
      <c r="D110" s="116">
        <f>D94-D100</f>
        <v>0</v>
      </c>
      <c r="E110" s="116">
        <f>E94-E100</f>
        <v>0</v>
      </c>
      <c r="F110" s="116">
        <f>F94-F100</f>
        <v>0</v>
      </c>
      <c r="G110" s="116">
        <f>G94-G100</f>
        <v>0</v>
      </c>
      <c r="I110" s="218">
        <f t="shared" si="10"/>
        <v>0</v>
      </c>
      <c r="J110" s="218">
        <f t="shared" si="11"/>
        <v>0</v>
      </c>
      <c r="K110" s="218">
        <f t="shared" si="12"/>
        <v>0</v>
      </c>
      <c r="L110" s="218">
        <f t="shared" si="13"/>
        <v>0</v>
      </c>
    </row>
    <row r="111" spans="1:12" x14ac:dyDescent="0.3">
      <c r="A111" s="36" t="s">
        <v>377</v>
      </c>
      <c r="B111" s="36" t="s">
        <v>336</v>
      </c>
      <c r="C111" s="120">
        <f>SUM(C112,C116)</f>
        <v>0</v>
      </c>
      <c r="D111" s="120">
        <f>SUM(D112,D116)</f>
        <v>0</v>
      </c>
      <c r="E111" s="120">
        <f>SUM(E112,E116)</f>
        <v>0</v>
      </c>
      <c r="F111" s="120">
        <f>SUM(F112,F116)</f>
        <v>0</v>
      </c>
      <c r="G111" s="120">
        <f>SUM(G112,G116)</f>
        <v>0</v>
      </c>
      <c r="I111" s="218">
        <f t="shared" si="10"/>
        <v>0</v>
      </c>
      <c r="J111" s="218">
        <f t="shared" si="11"/>
        <v>0</v>
      </c>
      <c r="K111" s="218">
        <f t="shared" si="12"/>
        <v>0</v>
      </c>
      <c r="L111" s="218">
        <f t="shared" si="13"/>
        <v>0</v>
      </c>
    </row>
    <row r="112" spans="1:12" x14ac:dyDescent="0.3">
      <c r="A112" s="34" t="s">
        <v>337</v>
      </c>
      <c r="B112" s="34">
        <v>75</v>
      </c>
      <c r="C112" s="120">
        <f>SUM(C113:C115)</f>
        <v>0</v>
      </c>
      <c r="D112" s="120">
        <f>SUM(D113:D115)</f>
        <v>0</v>
      </c>
      <c r="E112" s="120">
        <f>SUM(E113:E115)</f>
        <v>0</v>
      </c>
      <c r="F112" s="120">
        <f>SUM(F113:F115)</f>
        <v>0</v>
      </c>
      <c r="G112" s="120">
        <f>SUM(G113:G115)</f>
        <v>0</v>
      </c>
      <c r="I112" s="218">
        <f t="shared" si="10"/>
        <v>0</v>
      </c>
      <c r="J112" s="218">
        <f t="shared" si="11"/>
        <v>0</v>
      </c>
      <c r="K112" s="218">
        <f t="shared" si="12"/>
        <v>0</v>
      </c>
      <c r="L112" s="218">
        <f t="shared" si="13"/>
        <v>0</v>
      </c>
    </row>
    <row r="113" spans="1:12" x14ac:dyDescent="0.3">
      <c r="A113" s="34" t="s">
        <v>338</v>
      </c>
      <c r="B113" s="34">
        <v>750</v>
      </c>
      <c r="C113" s="143"/>
      <c r="D113" s="143"/>
      <c r="E113" s="143"/>
      <c r="F113" s="143"/>
      <c r="G113" s="143"/>
      <c r="I113" s="218">
        <f t="shared" si="10"/>
        <v>0</v>
      </c>
      <c r="J113" s="218">
        <f t="shared" si="11"/>
        <v>0</v>
      </c>
      <c r="K113" s="218">
        <f t="shared" si="12"/>
        <v>0</v>
      </c>
      <c r="L113" s="218">
        <f t="shared" si="13"/>
        <v>0</v>
      </c>
    </row>
    <row r="114" spans="1:12" x14ac:dyDescent="0.3">
      <c r="A114" s="34" t="s">
        <v>339</v>
      </c>
      <c r="B114" s="34">
        <v>751</v>
      </c>
      <c r="C114" s="143"/>
      <c r="D114" s="143"/>
      <c r="E114" s="143"/>
      <c r="F114" s="143"/>
      <c r="G114" s="143"/>
      <c r="I114" s="218">
        <f t="shared" si="10"/>
        <v>0</v>
      </c>
      <c r="J114" s="218">
        <f t="shared" si="11"/>
        <v>0</v>
      </c>
      <c r="K114" s="218">
        <f t="shared" si="12"/>
        <v>0</v>
      </c>
      <c r="L114" s="218">
        <f t="shared" si="13"/>
        <v>0</v>
      </c>
    </row>
    <row r="115" spans="1:12" x14ac:dyDescent="0.3">
      <c r="A115" s="34" t="s">
        <v>340</v>
      </c>
      <c r="B115" s="34" t="s">
        <v>341</v>
      </c>
      <c r="C115" s="143"/>
      <c r="D115" s="143"/>
      <c r="E115" s="143"/>
      <c r="F115" s="143"/>
      <c r="G115" s="143"/>
      <c r="I115" s="218">
        <f t="shared" si="10"/>
        <v>0</v>
      </c>
      <c r="J115" s="218">
        <f t="shared" si="11"/>
        <v>0</v>
      </c>
      <c r="K115" s="218">
        <f t="shared" si="12"/>
        <v>0</v>
      </c>
      <c r="L115" s="218">
        <f t="shared" si="13"/>
        <v>0</v>
      </c>
    </row>
    <row r="116" spans="1:12" x14ac:dyDescent="0.3">
      <c r="A116" s="34" t="s">
        <v>342</v>
      </c>
      <c r="B116" s="34" t="s">
        <v>343</v>
      </c>
      <c r="C116" s="143"/>
      <c r="D116" s="143"/>
      <c r="E116" s="143"/>
      <c r="F116" s="143"/>
      <c r="G116" s="143"/>
      <c r="I116" s="218">
        <f t="shared" si="10"/>
        <v>0</v>
      </c>
      <c r="J116" s="218">
        <f t="shared" si="11"/>
        <v>0</v>
      </c>
      <c r="K116" s="218">
        <f t="shared" si="12"/>
        <v>0</v>
      </c>
      <c r="L116" s="218">
        <f t="shared" si="13"/>
        <v>0</v>
      </c>
    </row>
    <row r="117" spans="1:12" x14ac:dyDescent="0.3">
      <c r="A117" s="36" t="s">
        <v>378</v>
      </c>
      <c r="B117" s="36" t="s">
        <v>344</v>
      </c>
      <c r="C117" s="120">
        <f>SUM(C118,C122)</f>
        <v>0</v>
      </c>
      <c r="D117" s="120">
        <f>SUM(D118,D122)</f>
        <v>0</v>
      </c>
      <c r="E117" s="120">
        <f>SUM(E118,E122)</f>
        <v>0</v>
      </c>
      <c r="F117" s="120">
        <f>SUM(F118,F122)</f>
        <v>0</v>
      </c>
      <c r="G117" s="120">
        <f>SUM(G118,G122)</f>
        <v>0</v>
      </c>
      <c r="I117" s="218">
        <f t="shared" si="10"/>
        <v>0</v>
      </c>
      <c r="J117" s="218">
        <f t="shared" si="11"/>
        <v>0</v>
      </c>
      <c r="K117" s="218">
        <f t="shared" si="12"/>
        <v>0</v>
      </c>
      <c r="L117" s="218">
        <f t="shared" si="13"/>
        <v>0</v>
      </c>
    </row>
    <row r="118" spans="1:12" x14ac:dyDescent="0.3">
      <c r="A118" s="34" t="s">
        <v>345</v>
      </c>
      <c r="B118" s="34">
        <v>65</v>
      </c>
      <c r="C118" s="120">
        <f>SUM(C119:C121)</f>
        <v>0</v>
      </c>
      <c r="D118" s="120">
        <f>SUM(D119:D121)</f>
        <v>0</v>
      </c>
      <c r="E118" s="120">
        <f>SUM(E119:E121)</f>
        <v>0</v>
      </c>
      <c r="F118" s="120">
        <f>SUM(F119:F121)</f>
        <v>0</v>
      </c>
      <c r="G118" s="120">
        <f>SUM(G119:G121)</f>
        <v>0</v>
      </c>
      <c r="I118" s="218">
        <f t="shared" si="10"/>
        <v>0</v>
      </c>
      <c r="J118" s="218">
        <f t="shared" si="11"/>
        <v>0</v>
      </c>
      <c r="K118" s="218">
        <f t="shared" si="12"/>
        <v>0</v>
      </c>
      <c r="L118" s="218">
        <f t="shared" si="13"/>
        <v>0</v>
      </c>
    </row>
    <row r="119" spans="1:12" x14ac:dyDescent="0.3">
      <c r="A119" s="34" t="s">
        <v>346</v>
      </c>
      <c r="B119" s="34">
        <v>650</v>
      </c>
      <c r="C119" s="143"/>
      <c r="D119" s="143"/>
      <c r="E119" s="143"/>
      <c r="F119" s="143"/>
      <c r="G119" s="143"/>
      <c r="I119" s="218">
        <f t="shared" si="10"/>
        <v>0</v>
      </c>
      <c r="J119" s="218">
        <f t="shared" si="11"/>
        <v>0</v>
      </c>
      <c r="K119" s="218">
        <f t="shared" si="12"/>
        <v>0</v>
      </c>
      <c r="L119" s="218">
        <f t="shared" si="13"/>
        <v>0</v>
      </c>
    </row>
    <row r="120" spans="1:12" ht="27" x14ac:dyDescent="0.3">
      <c r="A120" s="34" t="s">
        <v>347</v>
      </c>
      <c r="B120" s="34">
        <v>651</v>
      </c>
      <c r="C120" s="143"/>
      <c r="D120" s="143"/>
      <c r="E120" s="143"/>
      <c r="F120" s="143"/>
      <c r="G120" s="143"/>
      <c r="I120" s="218">
        <f t="shared" si="10"/>
        <v>0</v>
      </c>
      <c r="J120" s="218">
        <f t="shared" si="11"/>
        <v>0</v>
      </c>
      <c r="K120" s="218">
        <f t="shared" si="12"/>
        <v>0</v>
      </c>
      <c r="L120" s="218">
        <f t="shared" si="13"/>
        <v>0</v>
      </c>
    </row>
    <row r="121" spans="1:12" x14ac:dyDescent="0.3">
      <c r="A121" s="34" t="s">
        <v>348</v>
      </c>
      <c r="B121" s="34" t="s">
        <v>349</v>
      </c>
      <c r="C121" s="143"/>
      <c r="D121" s="143"/>
      <c r="E121" s="143"/>
      <c r="F121" s="143"/>
      <c r="G121" s="143"/>
      <c r="I121" s="218">
        <f t="shared" si="10"/>
        <v>0</v>
      </c>
      <c r="J121" s="218">
        <f t="shared" si="11"/>
        <v>0</v>
      </c>
      <c r="K121" s="218">
        <f t="shared" si="12"/>
        <v>0</v>
      </c>
      <c r="L121" s="218">
        <f t="shared" si="13"/>
        <v>0</v>
      </c>
    </row>
    <row r="122" spans="1:12" x14ac:dyDescent="0.3">
      <c r="A122" s="34" t="s">
        <v>350</v>
      </c>
      <c r="B122" s="34" t="s">
        <v>351</v>
      </c>
      <c r="C122" s="143"/>
      <c r="D122" s="143"/>
      <c r="E122" s="143"/>
      <c r="F122" s="143"/>
      <c r="G122" s="143"/>
      <c r="I122" s="218">
        <f t="shared" si="10"/>
        <v>0</v>
      </c>
      <c r="J122" s="218">
        <f t="shared" si="11"/>
        <v>0</v>
      </c>
      <c r="K122" s="218">
        <f t="shared" si="12"/>
        <v>0</v>
      </c>
      <c r="L122" s="218">
        <f t="shared" si="13"/>
        <v>0</v>
      </c>
    </row>
    <row r="123" spans="1:12" x14ac:dyDescent="0.3">
      <c r="A123" s="36" t="s">
        <v>379</v>
      </c>
      <c r="B123" s="36">
        <v>9903</v>
      </c>
      <c r="C123" s="120">
        <f>C110+C111-C117</f>
        <v>0</v>
      </c>
      <c r="D123" s="120">
        <f>D110+D111-D117</f>
        <v>0</v>
      </c>
      <c r="E123" s="120">
        <f>E110+E111-E117</f>
        <v>0</v>
      </c>
      <c r="F123" s="120">
        <f>F110+F111-F117</f>
        <v>0</v>
      </c>
      <c r="G123" s="120">
        <f>G110+G111-G117</f>
        <v>0</v>
      </c>
      <c r="I123" s="218">
        <f t="shared" si="10"/>
        <v>0</v>
      </c>
      <c r="J123" s="218">
        <f t="shared" si="11"/>
        <v>0</v>
      </c>
      <c r="K123" s="218">
        <f t="shared" si="12"/>
        <v>0</v>
      </c>
      <c r="L123" s="218">
        <f t="shared" si="13"/>
        <v>0</v>
      </c>
    </row>
    <row r="124" spans="1:12" x14ac:dyDescent="0.3">
      <c r="A124" s="36" t="s">
        <v>380</v>
      </c>
      <c r="B124" s="36">
        <v>780</v>
      </c>
      <c r="C124" s="143"/>
      <c r="D124" s="143"/>
      <c r="E124" s="143"/>
      <c r="F124" s="143"/>
      <c r="G124" s="143"/>
      <c r="I124" s="218">
        <f t="shared" si="10"/>
        <v>0</v>
      </c>
      <c r="J124" s="218">
        <f t="shared" si="11"/>
        <v>0</v>
      </c>
      <c r="K124" s="218">
        <f t="shared" si="12"/>
        <v>0</v>
      </c>
      <c r="L124" s="218">
        <f t="shared" si="13"/>
        <v>0</v>
      </c>
    </row>
    <row r="125" spans="1:12" x14ac:dyDescent="0.3">
      <c r="A125" s="36" t="s">
        <v>381</v>
      </c>
      <c r="B125" s="36">
        <v>680</v>
      </c>
      <c r="C125" s="143"/>
      <c r="D125" s="143"/>
      <c r="E125" s="143"/>
      <c r="F125" s="143"/>
      <c r="G125" s="143"/>
      <c r="I125" s="218">
        <f t="shared" si="10"/>
        <v>0</v>
      </c>
      <c r="J125" s="218">
        <f t="shared" si="11"/>
        <v>0</v>
      </c>
      <c r="K125" s="218">
        <f t="shared" si="12"/>
        <v>0</v>
      </c>
      <c r="L125" s="218">
        <f t="shared" si="13"/>
        <v>0</v>
      </c>
    </row>
    <row r="126" spans="1:12" x14ac:dyDescent="0.3">
      <c r="A126" s="36" t="s">
        <v>382</v>
      </c>
      <c r="B126" s="36" t="s">
        <v>352</v>
      </c>
      <c r="C126" s="143"/>
      <c r="D126" s="143"/>
      <c r="E126" s="143"/>
      <c r="F126" s="143"/>
      <c r="G126" s="143"/>
      <c r="I126" s="218">
        <f t="shared" si="10"/>
        <v>0</v>
      </c>
      <c r="J126" s="218">
        <f t="shared" si="11"/>
        <v>0</v>
      </c>
      <c r="K126" s="218">
        <f t="shared" si="12"/>
        <v>0</v>
      </c>
      <c r="L126" s="218">
        <f t="shared" si="13"/>
        <v>0</v>
      </c>
    </row>
    <row r="127" spans="1:12" x14ac:dyDescent="0.3">
      <c r="A127" s="36" t="s">
        <v>383</v>
      </c>
      <c r="B127" s="36">
        <v>9904</v>
      </c>
      <c r="C127" s="120">
        <f>C123+C124-C125-C126</f>
        <v>0</v>
      </c>
      <c r="D127" s="120">
        <f>D123+D124-D125-D126</f>
        <v>0</v>
      </c>
      <c r="E127" s="120">
        <f>E123+E124-E125-E126</f>
        <v>0</v>
      </c>
      <c r="F127" s="120">
        <f>F123+F124-F125-F126</f>
        <v>0</v>
      </c>
      <c r="G127" s="120">
        <f>G123+G124-G125-G126</f>
        <v>0</v>
      </c>
      <c r="I127" s="218">
        <f t="shared" si="10"/>
        <v>0</v>
      </c>
      <c r="J127" s="218">
        <f t="shared" si="11"/>
        <v>0</v>
      </c>
      <c r="K127" s="218">
        <f t="shared" si="12"/>
        <v>0</v>
      </c>
      <c r="L127" s="218">
        <f t="shared" si="13"/>
        <v>0</v>
      </c>
    </row>
    <row r="128" spans="1:12" x14ac:dyDescent="0.3">
      <c r="A128" s="36" t="s">
        <v>384</v>
      </c>
      <c r="B128" s="36">
        <v>789</v>
      </c>
      <c r="C128" s="143"/>
      <c r="D128" s="143"/>
      <c r="E128" s="143"/>
      <c r="F128" s="143"/>
      <c r="G128" s="143"/>
      <c r="I128" s="218">
        <f t="shared" si="10"/>
        <v>0</v>
      </c>
      <c r="J128" s="218">
        <f t="shared" si="11"/>
        <v>0</v>
      </c>
      <c r="K128" s="218">
        <f t="shared" si="12"/>
        <v>0</v>
      </c>
      <c r="L128" s="218">
        <f t="shared" si="13"/>
        <v>0</v>
      </c>
    </row>
    <row r="129" spans="1:12" x14ac:dyDescent="0.3">
      <c r="A129" s="36" t="s">
        <v>385</v>
      </c>
      <c r="B129" s="36">
        <v>689</v>
      </c>
      <c r="C129" s="143"/>
      <c r="D129" s="143"/>
      <c r="E129" s="143"/>
      <c r="F129" s="143"/>
      <c r="G129" s="143"/>
      <c r="I129" s="218">
        <f t="shared" si="10"/>
        <v>0</v>
      </c>
      <c r="J129" s="218">
        <f t="shared" si="11"/>
        <v>0</v>
      </c>
      <c r="K129" s="218">
        <f t="shared" si="12"/>
        <v>0</v>
      </c>
      <c r="L129" s="218">
        <f t="shared" si="13"/>
        <v>0</v>
      </c>
    </row>
    <row r="130" spans="1:12" x14ac:dyDescent="0.3">
      <c r="A130" s="36" t="s">
        <v>386</v>
      </c>
      <c r="B130" s="36">
        <v>9905</v>
      </c>
      <c r="C130" s="120">
        <f>C127+C128-C129</f>
        <v>0</v>
      </c>
      <c r="D130" s="120">
        <f>D127+D128-D129</f>
        <v>0</v>
      </c>
      <c r="E130" s="120">
        <f>E127+E128-E129</f>
        <v>0</v>
      </c>
      <c r="F130" s="120">
        <f>F127+F128-F129</f>
        <v>0</v>
      </c>
      <c r="G130" s="120">
        <f>G127+G128-G129</f>
        <v>0</v>
      </c>
      <c r="I130" s="218">
        <f t="shared" si="10"/>
        <v>0</v>
      </c>
      <c r="J130" s="218">
        <f t="shared" si="11"/>
        <v>0</v>
      </c>
      <c r="K130" s="218">
        <f t="shared" si="12"/>
        <v>0</v>
      </c>
      <c r="L130" s="218">
        <f t="shared" si="13"/>
        <v>0</v>
      </c>
    </row>
    <row r="133" spans="1:12" ht="15" x14ac:dyDescent="0.3">
      <c r="A133" s="352" t="s">
        <v>593</v>
      </c>
      <c r="B133" s="211"/>
      <c r="C133" s="211"/>
      <c r="D133" s="211"/>
      <c r="E133" s="212"/>
      <c r="F133" s="212"/>
      <c r="G133" s="212"/>
      <c r="I133" s="212"/>
      <c r="J133" s="212"/>
      <c r="K133" s="212"/>
      <c r="L133" s="212"/>
    </row>
    <row r="135" spans="1:12" x14ac:dyDescent="0.3">
      <c r="I135" s="624" t="s">
        <v>694</v>
      </c>
      <c r="J135" s="625"/>
      <c r="K135" s="625"/>
      <c r="L135" s="626"/>
    </row>
    <row r="136" spans="1:12" ht="27" x14ac:dyDescent="0.3">
      <c r="A136" s="23"/>
      <c r="B136" s="35" t="s">
        <v>144</v>
      </c>
      <c r="C136" s="132" t="str">
        <f t="shared" ref="C136:G136" si="14">C50</f>
        <v>REALITE 2020</v>
      </c>
      <c r="D136" s="132" t="str">
        <f t="shared" si="14"/>
        <v>REALITE 2021</v>
      </c>
      <c r="E136" s="132" t="str">
        <f t="shared" si="14"/>
        <v>REALITE 2022</v>
      </c>
      <c r="F136" s="132" t="str">
        <f t="shared" si="14"/>
        <v>REALITE 2023</v>
      </c>
      <c r="G136" s="132" t="str">
        <f t="shared" si="14"/>
        <v>REALITE 2024</v>
      </c>
      <c r="I136" s="132" t="str">
        <f>RIGHT(D136,4)&amp;" - "&amp;RIGHT(C136,4)</f>
        <v>2021 - 2020</v>
      </c>
      <c r="J136" s="132" t="str">
        <f>RIGHT(E136,4)&amp;" - "&amp;RIGHT(D136,4)</f>
        <v>2022 - 2021</v>
      </c>
      <c r="K136" s="132" t="str">
        <f>RIGHT(F136,4)&amp;" - "&amp;RIGHT(E136,4)</f>
        <v>2023 - 2022</v>
      </c>
      <c r="L136" s="132" t="str">
        <f>RIGHT(G136,4)&amp;" - "&amp;RIGHT(F136,4)</f>
        <v>2024 - 2023</v>
      </c>
    </row>
    <row r="137" spans="1:12" x14ac:dyDescent="0.3">
      <c r="A137" s="36" t="s">
        <v>374</v>
      </c>
      <c r="B137" s="36" t="s">
        <v>353</v>
      </c>
      <c r="C137" s="116">
        <f>SUM(C138:C142)</f>
        <v>0</v>
      </c>
      <c r="D137" s="116">
        <f>SUM(D138:D142)</f>
        <v>0</v>
      </c>
      <c r="E137" s="116">
        <f>SUM(E138:E142)</f>
        <v>0</v>
      </c>
      <c r="F137" s="116">
        <f>SUM(F138:F142)</f>
        <v>0</v>
      </c>
      <c r="G137" s="116">
        <f>SUM(G138:G142)</f>
        <v>0</v>
      </c>
      <c r="I137" s="218">
        <f t="shared" ref="I137:I173" si="15">IFERROR(IF(AND(ROUND(SUM(C137:C137),0)=0,ROUND(SUM(D137:D137),0)&gt;ROUND(SUM(C137:C137),0)),"INF",(ROUND(SUM(D137:D137),0)-ROUND(SUM(C137:C137),0))/ROUND(SUM(C137:C137),0)),0)</f>
        <v>0</v>
      </c>
      <c r="J137" s="218">
        <f t="shared" ref="J137:J173" si="16">IFERROR(IF(AND(ROUND(SUM(D137),0)=0,ROUND(SUM(E137:E137),0)&gt;ROUND(SUM(D137),0)),"INF",(ROUND(SUM(E137:E137),0)-ROUND(SUM(D137),0))/ROUND(SUM(D137),0)),0)</f>
        <v>0</v>
      </c>
      <c r="K137" s="218">
        <f t="shared" ref="K137:K173" si="17">IFERROR(IF(AND(ROUND(SUM(E137),0)=0,ROUND(SUM(F137:F137),0)&gt;ROUND(SUM(E137),0)),"INF",(ROUND(SUM(F137:F137),0)-ROUND(SUM(E137),0))/ROUND(SUM(E137),0)),0)</f>
        <v>0</v>
      </c>
      <c r="L137" s="218">
        <f t="shared" ref="L137:L173" si="18">IFERROR(IF(AND(ROUND(SUM(F137),0)=0,ROUND(SUM(G137:G137),0)&gt;ROUND(SUM(F137),0)),"INF",(ROUND(SUM(G137:G137),0)-ROUND(SUM(F137),0))/ROUND(SUM(F137),0)),0)</f>
        <v>0</v>
      </c>
    </row>
    <row r="138" spans="1:12" s="351" customFormat="1" x14ac:dyDescent="0.3">
      <c r="A138" s="34" t="s">
        <v>354</v>
      </c>
      <c r="B138" s="34">
        <v>70</v>
      </c>
      <c r="C138" s="143"/>
      <c r="D138" s="143"/>
      <c r="E138" s="143"/>
      <c r="F138" s="143"/>
      <c r="G138" s="143"/>
      <c r="I138" s="218">
        <f t="shared" si="15"/>
        <v>0</v>
      </c>
      <c r="J138" s="218">
        <f t="shared" si="16"/>
        <v>0</v>
      </c>
      <c r="K138" s="218">
        <f t="shared" si="17"/>
        <v>0</v>
      </c>
      <c r="L138" s="218">
        <f t="shared" si="18"/>
        <v>0</v>
      </c>
    </row>
    <row r="139" spans="1:12" s="351" customFormat="1" ht="27" x14ac:dyDescent="0.3">
      <c r="A139" s="34" t="s">
        <v>355</v>
      </c>
      <c r="B139" s="34">
        <v>71</v>
      </c>
      <c r="C139" s="143"/>
      <c r="D139" s="143"/>
      <c r="E139" s="143"/>
      <c r="F139" s="143"/>
      <c r="G139" s="143"/>
      <c r="I139" s="218">
        <f t="shared" si="15"/>
        <v>0</v>
      </c>
      <c r="J139" s="218">
        <f t="shared" si="16"/>
        <v>0</v>
      </c>
      <c r="K139" s="218">
        <f t="shared" si="17"/>
        <v>0</v>
      </c>
      <c r="L139" s="218">
        <f t="shared" si="18"/>
        <v>0</v>
      </c>
    </row>
    <row r="140" spans="1:12" s="351" customFormat="1" x14ac:dyDescent="0.3">
      <c r="A140" s="34" t="s">
        <v>356</v>
      </c>
      <c r="B140" s="34">
        <v>72</v>
      </c>
      <c r="C140" s="143"/>
      <c r="D140" s="143"/>
      <c r="E140" s="143"/>
      <c r="F140" s="143"/>
      <c r="G140" s="143"/>
      <c r="I140" s="218">
        <f t="shared" si="15"/>
        <v>0</v>
      </c>
      <c r="J140" s="218">
        <f t="shared" si="16"/>
        <v>0</v>
      </c>
      <c r="K140" s="218">
        <f t="shared" si="17"/>
        <v>0</v>
      </c>
      <c r="L140" s="218">
        <f t="shared" si="18"/>
        <v>0</v>
      </c>
    </row>
    <row r="141" spans="1:12" s="351" customFormat="1" x14ac:dyDescent="0.3">
      <c r="A141" s="34" t="s">
        <v>357</v>
      </c>
      <c r="B141" s="34">
        <v>74</v>
      </c>
      <c r="C141" s="143"/>
      <c r="D141" s="143"/>
      <c r="E141" s="143"/>
      <c r="F141" s="143"/>
      <c r="G141" s="143"/>
      <c r="I141" s="218">
        <f t="shared" si="15"/>
        <v>0</v>
      </c>
      <c r="J141" s="218">
        <f t="shared" si="16"/>
        <v>0</v>
      </c>
      <c r="K141" s="218">
        <f t="shared" si="17"/>
        <v>0</v>
      </c>
      <c r="L141" s="218">
        <f t="shared" si="18"/>
        <v>0</v>
      </c>
    </row>
    <row r="142" spans="1:12" s="351" customFormat="1" x14ac:dyDescent="0.3">
      <c r="A142" s="34" t="s">
        <v>358</v>
      </c>
      <c r="B142" s="34" t="s">
        <v>359</v>
      </c>
      <c r="C142" s="143"/>
      <c r="D142" s="143"/>
      <c r="E142" s="143"/>
      <c r="F142" s="143"/>
      <c r="G142" s="143"/>
      <c r="I142" s="218">
        <f t="shared" si="15"/>
        <v>0</v>
      </c>
      <c r="J142" s="218">
        <f t="shared" si="16"/>
        <v>0</v>
      </c>
      <c r="K142" s="218">
        <f t="shared" si="17"/>
        <v>0</v>
      </c>
      <c r="L142" s="218">
        <f t="shared" si="18"/>
        <v>0</v>
      </c>
    </row>
    <row r="143" spans="1:12" s="351" customFormat="1" x14ac:dyDescent="0.3">
      <c r="A143" s="36" t="s">
        <v>375</v>
      </c>
      <c r="B143" s="36" t="s">
        <v>360</v>
      </c>
      <c r="C143" s="116">
        <f>SUM(C144:C152)</f>
        <v>0</v>
      </c>
      <c r="D143" s="116">
        <f>SUM(D144:D152)</f>
        <v>0</v>
      </c>
      <c r="E143" s="116">
        <f>SUM(E144:E152)</f>
        <v>0</v>
      </c>
      <c r="F143" s="116">
        <f>SUM(F144:F152)</f>
        <v>0</v>
      </c>
      <c r="G143" s="116">
        <f>SUM(G144:G152)</f>
        <v>0</v>
      </c>
      <c r="I143" s="218">
        <f t="shared" si="15"/>
        <v>0</v>
      </c>
      <c r="J143" s="218">
        <f t="shared" si="16"/>
        <v>0</v>
      </c>
      <c r="K143" s="218">
        <f t="shared" si="17"/>
        <v>0</v>
      </c>
      <c r="L143" s="218">
        <f t="shared" si="18"/>
        <v>0</v>
      </c>
    </row>
    <row r="144" spans="1:12" s="351" customFormat="1" x14ac:dyDescent="0.3">
      <c r="A144" s="34" t="s">
        <v>361</v>
      </c>
      <c r="B144" s="34">
        <v>60</v>
      </c>
      <c r="C144" s="143"/>
      <c r="D144" s="143"/>
      <c r="E144" s="143"/>
      <c r="F144" s="143"/>
      <c r="G144" s="143"/>
      <c r="I144" s="218">
        <f t="shared" si="15"/>
        <v>0</v>
      </c>
      <c r="J144" s="218">
        <f t="shared" si="16"/>
        <v>0</v>
      </c>
      <c r="K144" s="218">
        <f t="shared" si="17"/>
        <v>0</v>
      </c>
      <c r="L144" s="218">
        <f t="shared" si="18"/>
        <v>0</v>
      </c>
    </row>
    <row r="145" spans="1:12" s="351" customFormat="1" x14ac:dyDescent="0.3">
      <c r="A145" s="34" t="s">
        <v>362</v>
      </c>
      <c r="B145" s="34">
        <v>61</v>
      </c>
      <c r="C145" s="143"/>
      <c r="D145" s="143"/>
      <c r="E145" s="143"/>
      <c r="F145" s="143"/>
      <c r="G145" s="143"/>
      <c r="I145" s="218">
        <f t="shared" si="15"/>
        <v>0</v>
      </c>
      <c r="J145" s="218">
        <f t="shared" si="16"/>
        <v>0</v>
      </c>
      <c r="K145" s="218">
        <f t="shared" si="17"/>
        <v>0</v>
      </c>
      <c r="L145" s="218">
        <f t="shared" si="18"/>
        <v>0</v>
      </c>
    </row>
    <row r="146" spans="1:12" s="351" customFormat="1" x14ac:dyDescent="0.3">
      <c r="A146" s="34" t="s">
        <v>363</v>
      </c>
      <c r="B146" s="34">
        <v>62</v>
      </c>
      <c r="C146" s="143"/>
      <c r="D146" s="143"/>
      <c r="E146" s="143"/>
      <c r="F146" s="143"/>
      <c r="G146" s="143"/>
      <c r="I146" s="218">
        <f t="shared" si="15"/>
        <v>0</v>
      </c>
      <c r="J146" s="218">
        <f t="shared" si="16"/>
        <v>0</v>
      </c>
      <c r="K146" s="218">
        <f t="shared" si="17"/>
        <v>0</v>
      </c>
      <c r="L146" s="218">
        <f t="shared" si="18"/>
        <v>0</v>
      </c>
    </row>
    <row r="147" spans="1:12" s="351" customFormat="1" ht="27" x14ac:dyDescent="0.3">
      <c r="A147" s="34" t="s">
        <v>364</v>
      </c>
      <c r="B147" s="34">
        <v>630</v>
      </c>
      <c r="C147" s="143"/>
      <c r="D147" s="143"/>
      <c r="E147" s="143"/>
      <c r="F147" s="143"/>
      <c r="G147" s="143"/>
      <c r="I147" s="218">
        <f t="shared" si="15"/>
        <v>0</v>
      </c>
      <c r="J147" s="218">
        <f t="shared" si="16"/>
        <v>0</v>
      </c>
      <c r="K147" s="218">
        <f t="shared" si="17"/>
        <v>0</v>
      </c>
      <c r="L147" s="218">
        <f t="shared" si="18"/>
        <v>0</v>
      </c>
    </row>
    <row r="148" spans="1:12" s="351" customFormat="1" ht="27" x14ac:dyDescent="0.3">
      <c r="A148" s="34" t="s">
        <v>365</v>
      </c>
      <c r="B148" s="34" t="s">
        <v>366</v>
      </c>
      <c r="C148" s="143"/>
      <c r="D148" s="143"/>
      <c r="E148" s="143"/>
      <c r="F148" s="143"/>
      <c r="G148" s="143"/>
      <c r="I148" s="218">
        <f t="shared" si="15"/>
        <v>0</v>
      </c>
      <c r="J148" s="218">
        <f t="shared" si="16"/>
        <v>0</v>
      </c>
      <c r="K148" s="218">
        <f t="shared" si="17"/>
        <v>0</v>
      </c>
      <c r="L148" s="218">
        <f t="shared" si="18"/>
        <v>0</v>
      </c>
    </row>
    <row r="149" spans="1:12" s="351" customFormat="1" x14ac:dyDescent="0.3">
      <c r="A149" s="34" t="s">
        <v>367</v>
      </c>
      <c r="B149" s="34" t="s">
        <v>368</v>
      </c>
      <c r="C149" s="143"/>
      <c r="D149" s="143"/>
      <c r="E149" s="143"/>
      <c r="F149" s="143"/>
      <c r="G149" s="143"/>
      <c r="I149" s="218">
        <f t="shared" si="15"/>
        <v>0</v>
      </c>
      <c r="J149" s="218">
        <f t="shared" si="16"/>
        <v>0</v>
      </c>
      <c r="K149" s="218">
        <f t="shared" si="17"/>
        <v>0</v>
      </c>
      <c r="L149" s="218">
        <f t="shared" si="18"/>
        <v>0</v>
      </c>
    </row>
    <row r="150" spans="1:12" s="351" customFormat="1" x14ac:dyDescent="0.3">
      <c r="A150" s="34" t="s">
        <v>369</v>
      </c>
      <c r="B150" s="34" t="s">
        <v>370</v>
      </c>
      <c r="C150" s="143"/>
      <c r="D150" s="143"/>
      <c r="E150" s="143"/>
      <c r="F150" s="143"/>
      <c r="G150" s="143"/>
      <c r="I150" s="218">
        <f t="shared" si="15"/>
        <v>0</v>
      </c>
      <c r="J150" s="218">
        <f t="shared" si="16"/>
        <v>0</v>
      </c>
      <c r="K150" s="218">
        <f t="shared" si="17"/>
        <v>0</v>
      </c>
      <c r="L150" s="218">
        <f t="shared" si="18"/>
        <v>0</v>
      </c>
    </row>
    <row r="151" spans="1:12" s="351" customFormat="1" x14ac:dyDescent="0.3">
      <c r="A151" s="34" t="s">
        <v>371</v>
      </c>
      <c r="B151" s="34">
        <v>649</v>
      </c>
      <c r="C151" s="143"/>
      <c r="D151" s="143"/>
      <c r="E151" s="143"/>
      <c r="F151" s="143"/>
      <c r="G151" s="143"/>
      <c r="I151" s="218">
        <f t="shared" si="15"/>
        <v>0</v>
      </c>
      <c r="J151" s="218">
        <f t="shared" si="16"/>
        <v>0</v>
      </c>
      <c r="K151" s="218">
        <f t="shared" si="17"/>
        <v>0</v>
      </c>
      <c r="L151" s="218">
        <f t="shared" si="18"/>
        <v>0</v>
      </c>
    </row>
    <row r="152" spans="1:12" s="351" customFormat="1" x14ac:dyDescent="0.3">
      <c r="A152" s="34" t="s">
        <v>372</v>
      </c>
      <c r="B152" s="34" t="s">
        <v>373</v>
      </c>
      <c r="C152" s="143"/>
      <c r="D152" s="143"/>
      <c r="E152" s="143"/>
      <c r="F152" s="143"/>
      <c r="G152" s="143"/>
      <c r="I152" s="218">
        <f t="shared" si="15"/>
        <v>0</v>
      </c>
      <c r="J152" s="218">
        <f t="shared" si="16"/>
        <v>0</v>
      </c>
      <c r="K152" s="218">
        <f t="shared" si="17"/>
        <v>0</v>
      </c>
      <c r="L152" s="218">
        <f t="shared" si="18"/>
        <v>0</v>
      </c>
    </row>
    <row r="153" spans="1:12" s="351" customFormat="1" x14ac:dyDescent="0.3">
      <c r="A153" s="36" t="s">
        <v>376</v>
      </c>
      <c r="B153" s="36">
        <v>9901</v>
      </c>
      <c r="C153" s="116">
        <f>C137-C143</f>
        <v>0</v>
      </c>
      <c r="D153" s="116">
        <f>D137-D143</f>
        <v>0</v>
      </c>
      <c r="E153" s="116">
        <f>E137-E143</f>
        <v>0</v>
      </c>
      <c r="F153" s="116">
        <f>F137-F143</f>
        <v>0</v>
      </c>
      <c r="G153" s="116">
        <f>G137-G143</f>
        <v>0</v>
      </c>
      <c r="I153" s="218">
        <f t="shared" si="15"/>
        <v>0</v>
      </c>
      <c r="J153" s="218">
        <f t="shared" si="16"/>
        <v>0</v>
      </c>
      <c r="K153" s="218">
        <f t="shared" si="17"/>
        <v>0</v>
      </c>
      <c r="L153" s="218">
        <f t="shared" si="18"/>
        <v>0</v>
      </c>
    </row>
    <row r="154" spans="1:12" s="351" customFormat="1" x14ac:dyDescent="0.3">
      <c r="A154" s="36" t="s">
        <v>377</v>
      </c>
      <c r="B154" s="36" t="s">
        <v>336</v>
      </c>
      <c r="C154" s="120">
        <f>SUM(C155,C159)</f>
        <v>0</v>
      </c>
      <c r="D154" s="120">
        <f>SUM(D155,D159)</f>
        <v>0</v>
      </c>
      <c r="E154" s="120">
        <f>SUM(E155,E159)</f>
        <v>0</v>
      </c>
      <c r="F154" s="120">
        <f>SUM(F155,F159)</f>
        <v>0</v>
      </c>
      <c r="G154" s="120">
        <f>SUM(G155,G159)</f>
        <v>0</v>
      </c>
      <c r="I154" s="218">
        <f t="shared" si="15"/>
        <v>0</v>
      </c>
      <c r="J154" s="218">
        <f t="shared" si="16"/>
        <v>0</v>
      </c>
      <c r="K154" s="218">
        <f t="shared" si="17"/>
        <v>0</v>
      </c>
      <c r="L154" s="218">
        <f t="shared" si="18"/>
        <v>0</v>
      </c>
    </row>
    <row r="155" spans="1:12" x14ac:dyDescent="0.3">
      <c r="A155" s="34" t="s">
        <v>337</v>
      </c>
      <c r="B155" s="34">
        <v>75</v>
      </c>
      <c r="C155" s="120">
        <f>SUM(C156:C158)</f>
        <v>0</v>
      </c>
      <c r="D155" s="120">
        <f>SUM(D156:D158)</f>
        <v>0</v>
      </c>
      <c r="E155" s="120">
        <f>SUM(E156:E158)</f>
        <v>0</v>
      </c>
      <c r="F155" s="120">
        <f>SUM(F156:F158)</f>
        <v>0</v>
      </c>
      <c r="G155" s="120">
        <f>SUM(G156:G158)</f>
        <v>0</v>
      </c>
      <c r="I155" s="218">
        <f t="shared" si="15"/>
        <v>0</v>
      </c>
      <c r="J155" s="218">
        <f t="shared" si="16"/>
        <v>0</v>
      </c>
      <c r="K155" s="218">
        <f t="shared" si="17"/>
        <v>0</v>
      </c>
      <c r="L155" s="218">
        <f t="shared" si="18"/>
        <v>0</v>
      </c>
    </row>
    <row r="156" spans="1:12" x14ac:dyDescent="0.3">
      <c r="A156" s="34" t="s">
        <v>338</v>
      </c>
      <c r="B156" s="34">
        <v>750</v>
      </c>
      <c r="C156" s="143"/>
      <c r="D156" s="143"/>
      <c r="E156" s="143"/>
      <c r="F156" s="143"/>
      <c r="G156" s="143"/>
      <c r="I156" s="218">
        <f t="shared" si="15"/>
        <v>0</v>
      </c>
      <c r="J156" s="218">
        <f t="shared" si="16"/>
        <v>0</v>
      </c>
      <c r="K156" s="218">
        <f t="shared" si="17"/>
        <v>0</v>
      </c>
      <c r="L156" s="218">
        <f t="shared" si="18"/>
        <v>0</v>
      </c>
    </row>
    <row r="157" spans="1:12" x14ac:dyDescent="0.3">
      <c r="A157" s="34" t="s">
        <v>339</v>
      </c>
      <c r="B157" s="34">
        <v>751</v>
      </c>
      <c r="C157" s="143"/>
      <c r="D157" s="143"/>
      <c r="E157" s="143"/>
      <c r="F157" s="143"/>
      <c r="G157" s="143"/>
      <c r="I157" s="218">
        <f t="shared" si="15"/>
        <v>0</v>
      </c>
      <c r="J157" s="218">
        <f t="shared" si="16"/>
        <v>0</v>
      </c>
      <c r="K157" s="218">
        <f t="shared" si="17"/>
        <v>0</v>
      </c>
      <c r="L157" s="218">
        <f t="shared" si="18"/>
        <v>0</v>
      </c>
    </row>
    <row r="158" spans="1:12" x14ac:dyDescent="0.3">
      <c r="A158" s="34" t="s">
        <v>340</v>
      </c>
      <c r="B158" s="34" t="s">
        <v>341</v>
      </c>
      <c r="C158" s="143"/>
      <c r="D158" s="143"/>
      <c r="E158" s="143"/>
      <c r="F158" s="143"/>
      <c r="G158" s="143"/>
      <c r="I158" s="218">
        <f t="shared" si="15"/>
        <v>0</v>
      </c>
      <c r="J158" s="218">
        <f t="shared" si="16"/>
        <v>0</v>
      </c>
      <c r="K158" s="218">
        <f t="shared" si="17"/>
        <v>0</v>
      </c>
      <c r="L158" s="218">
        <f t="shared" si="18"/>
        <v>0</v>
      </c>
    </row>
    <row r="159" spans="1:12" x14ac:dyDescent="0.3">
      <c r="A159" s="34" t="s">
        <v>342</v>
      </c>
      <c r="B159" s="34" t="s">
        <v>343</v>
      </c>
      <c r="C159" s="143"/>
      <c r="D159" s="143"/>
      <c r="E159" s="143"/>
      <c r="F159" s="143"/>
      <c r="G159" s="143"/>
      <c r="I159" s="218">
        <f t="shared" si="15"/>
        <v>0</v>
      </c>
      <c r="J159" s="218">
        <f t="shared" si="16"/>
        <v>0</v>
      </c>
      <c r="K159" s="218">
        <f t="shared" si="17"/>
        <v>0</v>
      </c>
      <c r="L159" s="218">
        <f t="shared" si="18"/>
        <v>0</v>
      </c>
    </row>
    <row r="160" spans="1:12" x14ac:dyDescent="0.3">
      <c r="A160" s="36" t="s">
        <v>378</v>
      </c>
      <c r="B160" s="36" t="s">
        <v>344</v>
      </c>
      <c r="C160" s="120">
        <f>SUM(C161,C165)</f>
        <v>0</v>
      </c>
      <c r="D160" s="120">
        <f>SUM(D161,D165)</f>
        <v>0</v>
      </c>
      <c r="E160" s="120">
        <f>SUM(E161,E165)</f>
        <v>0</v>
      </c>
      <c r="F160" s="120">
        <f>SUM(F161,F165)</f>
        <v>0</v>
      </c>
      <c r="G160" s="120">
        <f>SUM(G161,G165)</f>
        <v>0</v>
      </c>
      <c r="I160" s="218">
        <f t="shared" si="15"/>
        <v>0</v>
      </c>
      <c r="J160" s="218">
        <f t="shared" si="16"/>
        <v>0</v>
      </c>
      <c r="K160" s="218">
        <f t="shared" si="17"/>
        <v>0</v>
      </c>
      <c r="L160" s="218">
        <f t="shared" si="18"/>
        <v>0</v>
      </c>
    </row>
    <row r="161" spans="1:12" x14ac:dyDescent="0.3">
      <c r="A161" s="34" t="s">
        <v>345</v>
      </c>
      <c r="B161" s="34">
        <v>65</v>
      </c>
      <c r="C161" s="120">
        <f>SUM(C162:C164)</f>
        <v>0</v>
      </c>
      <c r="D161" s="120">
        <f>SUM(D162:D164)</f>
        <v>0</v>
      </c>
      <c r="E161" s="120">
        <f>SUM(E162:E164)</f>
        <v>0</v>
      </c>
      <c r="F161" s="120">
        <f>SUM(F162:F164)</f>
        <v>0</v>
      </c>
      <c r="G161" s="120">
        <f>SUM(G162:G164)</f>
        <v>0</v>
      </c>
      <c r="I161" s="218">
        <f t="shared" si="15"/>
        <v>0</v>
      </c>
      <c r="J161" s="218">
        <f t="shared" si="16"/>
        <v>0</v>
      </c>
      <c r="K161" s="218">
        <f t="shared" si="17"/>
        <v>0</v>
      </c>
      <c r="L161" s="218">
        <f t="shared" si="18"/>
        <v>0</v>
      </c>
    </row>
    <row r="162" spans="1:12" x14ac:dyDescent="0.3">
      <c r="A162" s="34" t="s">
        <v>346</v>
      </c>
      <c r="B162" s="34">
        <v>650</v>
      </c>
      <c r="C162" s="143"/>
      <c r="D162" s="143"/>
      <c r="E162" s="143"/>
      <c r="F162" s="143"/>
      <c r="G162" s="143"/>
      <c r="I162" s="218">
        <f t="shared" si="15"/>
        <v>0</v>
      </c>
      <c r="J162" s="218">
        <f t="shared" si="16"/>
        <v>0</v>
      </c>
      <c r="K162" s="218">
        <f t="shared" si="17"/>
        <v>0</v>
      </c>
      <c r="L162" s="218">
        <f t="shared" si="18"/>
        <v>0</v>
      </c>
    </row>
    <row r="163" spans="1:12" ht="27" x14ac:dyDescent="0.3">
      <c r="A163" s="34" t="s">
        <v>347</v>
      </c>
      <c r="B163" s="34">
        <v>651</v>
      </c>
      <c r="C163" s="143"/>
      <c r="D163" s="143"/>
      <c r="E163" s="143"/>
      <c r="F163" s="143"/>
      <c r="G163" s="143"/>
      <c r="I163" s="218">
        <f t="shared" si="15"/>
        <v>0</v>
      </c>
      <c r="J163" s="218">
        <f t="shared" si="16"/>
        <v>0</v>
      </c>
      <c r="K163" s="218">
        <f t="shared" si="17"/>
        <v>0</v>
      </c>
      <c r="L163" s="218">
        <f t="shared" si="18"/>
        <v>0</v>
      </c>
    </row>
    <row r="164" spans="1:12" x14ac:dyDescent="0.3">
      <c r="A164" s="34" t="s">
        <v>348</v>
      </c>
      <c r="B164" s="34" t="s">
        <v>349</v>
      </c>
      <c r="C164" s="143"/>
      <c r="D164" s="143"/>
      <c r="E164" s="143"/>
      <c r="F164" s="143"/>
      <c r="G164" s="143"/>
      <c r="I164" s="218">
        <f t="shared" si="15"/>
        <v>0</v>
      </c>
      <c r="J164" s="218">
        <f t="shared" si="16"/>
        <v>0</v>
      </c>
      <c r="K164" s="218">
        <f t="shared" si="17"/>
        <v>0</v>
      </c>
      <c r="L164" s="218">
        <f t="shared" si="18"/>
        <v>0</v>
      </c>
    </row>
    <row r="165" spans="1:12" x14ac:dyDescent="0.3">
      <c r="A165" s="34" t="s">
        <v>350</v>
      </c>
      <c r="B165" s="34" t="s">
        <v>351</v>
      </c>
      <c r="C165" s="143"/>
      <c r="D165" s="143"/>
      <c r="E165" s="143"/>
      <c r="F165" s="143"/>
      <c r="G165" s="143"/>
      <c r="I165" s="218">
        <f t="shared" si="15"/>
        <v>0</v>
      </c>
      <c r="J165" s="218">
        <f t="shared" si="16"/>
        <v>0</v>
      </c>
      <c r="K165" s="218">
        <f t="shared" si="17"/>
        <v>0</v>
      </c>
      <c r="L165" s="218">
        <f t="shared" si="18"/>
        <v>0</v>
      </c>
    </row>
    <row r="166" spans="1:12" x14ac:dyDescent="0.3">
      <c r="A166" s="36" t="s">
        <v>379</v>
      </c>
      <c r="B166" s="36">
        <v>9903</v>
      </c>
      <c r="C166" s="120">
        <f>C153+C154-C160</f>
        <v>0</v>
      </c>
      <c r="D166" s="120">
        <f>D153+D154-D160</f>
        <v>0</v>
      </c>
      <c r="E166" s="120">
        <f>E153+E154-E160</f>
        <v>0</v>
      </c>
      <c r="F166" s="120">
        <f>F153+F154-F160</f>
        <v>0</v>
      </c>
      <c r="G166" s="120">
        <f>G153+G154-G160</f>
        <v>0</v>
      </c>
      <c r="I166" s="218">
        <f t="shared" si="15"/>
        <v>0</v>
      </c>
      <c r="J166" s="218">
        <f t="shared" si="16"/>
        <v>0</v>
      </c>
      <c r="K166" s="218">
        <f t="shared" si="17"/>
        <v>0</v>
      </c>
      <c r="L166" s="218">
        <f t="shared" si="18"/>
        <v>0</v>
      </c>
    </row>
    <row r="167" spans="1:12" x14ac:dyDescent="0.3">
      <c r="A167" s="36" t="s">
        <v>380</v>
      </c>
      <c r="B167" s="36">
        <v>780</v>
      </c>
      <c r="C167" s="143"/>
      <c r="D167" s="143"/>
      <c r="E167" s="143"/>
      <c r="F167" s="143"/>
      <c r="G167" s="143"/>
      <c r="I167" s="218">
        <f t="shared" si="15"/>
        <v>0</v>
      </c>
      <c r="J167" s="218">
        <f t="shared" si="16"/>
        <v>0</v>
      </c>
      <c r="K167" s="218">
        <f t="shared" si="17"/>
        <v>0</v>
      </c>
      <c r="L167" s="218">
        <f t="shared" si="18"/>
        <v>0</v>
      </c>
    </row>
    <row r="168" spans="1:12" x14ac:dyDescent="0.3">
      <c r="A168" s="36" t="s">
        <v>381</v>
      </c>
      <c r="B168" s="36">
        <v>680</v>
      </c>
      <c r="C168" s="143"/>
      <c r="D168" s="143"/>
      <c r="E168" s="143"/>
      <c r="F168" s="143"/>
      <c r="G168" s="143"/>
      <c r="I168" s="218">
        <f t="shared" si="15"/>
        <v>0</v>
      </c>
      <c r="J168" s="218">
        <f t="shared" si="16"/>
        <v>0</v>
      </c>
      <c r="K168" s="218">
        <f t="shared" si="17"/>
        <v>0</v>
      </c>
      <c r="L168" s="218">
        <f t="shared" si="18"/>
        <v>0</v>
      </c>
    </row>
    <row r="169" spans="1:12" x14ac:dyDescent="0.3">
      <c r="A169" s="36" t="s">
        <v>382</v>
      </c>
      <c r="B169" s="36" t="s">
        <v>352</v>
      </c>
      <c r="C169" s="143"/>
      <c r="D169" s="143"/>
      <c r="E169" s="143"/>
      <c r="F169" s="143"/>
      <c r="G169" s="143"/>
      <c r="I169" s="218">
        <f t="shared" si="15"/>
        <v>0</v>
      </c>
      <c r="J169" s="218">
        <f t="shared" si="16"/>
        <v>0</v>
      </c>
      <c r="K169" s="218">
        <f t="shared" si="17"/>
        <v>0</v>
      </c>
      <c r="L169" s="218">
        <f t="shared" si="18"/>
        <v>0</v>
      </c>
    </row>
    <row r="170" spans="1:12" x14ac:dyDescent="0.3">
      <c r="A170" s="36" t="s">
        <v>383</v>
      </c>
      <c r="B170" s="36">
        <v>9904</v>
      </c>
      <c r="C170" s="120">
        <f>C166+C167-C168-C169</f>
        <v>0</v>
      </c>
      <c r="D170" s="120">
        <f>D166+D167-D168-D169</f>
        <v>0</v>
      </c>
      <c r="E170" s="120">
        <f>E166+E167-E168-E169</f>
        <v>0</v>
      </c>
      <c r="F170" s="120">
        <f>F166+F167-F168-F169</f>
        <v>0</v>
      </c>
      <c r="G170" s="120">
        <f>G166+G167-G168-G169</f>
        <v>0</v>
      </c>
      <c r="I170" s="218">
        <f t="shared" si="15"/>
        <v>0</v>
      </c>
      <c r="J170" s="218">
        <f t="shared" si="16"/>
        <v>0</v>
      </c>
      <c r="K170" s="218">
        <f t="shared" si="17"/>
        <v>0</v>
      </c>
      <c r="L170" s="218">
        <f t="shared" si="18"/>
        <v>0</v>
      </c>
    </row>
    <row r="171" spans="1:12" x14ac:dyDescent="0.3">
      <c r="A171" s="36" t="s">
        <v>384</v>
      </c>
      <c r="B171" s="36">
        <v>789</v>
      </c>
      <c r="C171" s="143"/>
      <c r="D171" s="143"/>
      <c r="E171" s="143"/>
      <c r="F171" s="143"/>
      <c r="G171" s="143"/>
      <c r="I171" s="218">
        <f t="shared" si="15"/>
        <v>0</v>
      </c>
      <c r="J171" s="218">
        <f t="shared" si="16"/>
        <v>0</v>
      </c>
      <c r="K171" s="218">
        <f t="shared" si="17"/>
        <v>0</v>
      </c>
      <c r="L171" s="218">
        <f t="shared" si="18"/>
        <v>0</v>
      </c>
    </row>
    <row r="172" spans="1:12" x14ac:dyDescent="0.3">
      <c r="A172" s="36" t="s">
        <v>385</v>
      </c>
      <c r="B172" s="36">
        <v>689</v>
      </c>
      <c r="C172" s="143"/>
      <c r="D172" s="143"/>
      <c r="E172" s="143"/>
      <c r="F172" s="143"/>
      <c r="G172" s="143"/>
      <c r="I172" s="218">
        <f t="shared" si="15"/>
        <v>0</v>
      </c>
      <c r="J172" s="218">
        <f t="shared" si="16"/>
        <v>0</v>
      </c>
      <c r="K172" s="218">
        <f t="shared" si="17"/>
        <v>0</v>
      </c>
      <c r="L172" s="218">
        <f t="shared" si="18"/>
        <v>0</v>
      </c>
    </row>
    <row r="173" spans="1:12" x14ac:dyDescent="0.3">
      <c r="A173" s="36" t="s">
        <v>386</v>
      </c>
      <c r="B173" s="36">
        <v>9905</v>
      </c>
      <c r="C173" s="120">
        <f>C170+C171-C172</f>
        <v>0</v>
      </c>
      <c r="D173" s="120">
        <f>D170+D171-D172</f>
        <v>0</v>
      </c>
      <c r="E173" s="120">
        <f>E170+E171-E172</f>
        <v>0</v>
      </c>
      <c r="F173" s="120">
        <f>F170+F171-F172</f>
        <v>0</v>
      </c>
      <c r="G173" s="120">
        <f>G170+G171-G172</f>
        <v>0</v>
      </c>
      <c r="I173" s="218">
        <f t="shared" si="15"/>
        <v>0</v>
      </c>
      <c r="J173" s="218">
        <f t="shared" si="16"/>
        <v>0</v>
      </c>
      <c r="K173" s="218">
        <f t="shared" si="17"/>
        <v>0</v>
      </c>
      <c r="L173" s="218">
        <f t="shared" si="18"/>
        <v>0</v>
      </c>
    </row>
    <row r="175" spans="1:12" ht="15" x14ac:dyDescent="0.3">
      <c r="A175" s="352" t="s">
        <v>594</v>
      </c>
      <c r="B175" s="211"/>
      <c r="C175" s="211"/>
      <c r="D175" s="211"/>
      <c r="E175" s="212"/>
      <c r="F175" s="212"/>
      <c r="G175" s="212"/>
      <c r="I175" s="212"/>
      <c r="J175" s="212"/>
      <c r="K175" s="212"/>
      <c r="L175" s="212"/>
    </row>
    <row r="177" spans="1:12" x14ac:dyDescent="0.3">
      <c r="I177" s="624" t="s">
        <v>694</v>
      </c>
      <c r="J177" s="625"/>
      <c r="K177" s="625"/>
      <c r="L177" s="626"/>
    </row>
    <row r="178" spans="1:12" ht="27" x14ac:dyDescent="0.3">
      <c r="A178" s="23"/>
      <c r="B178" s="35" t="s">
        <v>144</v>
      </c>
      <c r="C178" s="132" t="str">
        <f>C136</f>
        <v>REALITE 2020</v>
      </c>
      <c r="D178" s="132" t="str">
        <f t="shared" ref="D178:G178" si="19">D136</f>
        <v>REALITE 2021</v>
      </c>
      <c r="E178" s="132" t="str">
        <f t="shared" si="19"/>
        <v>REALITE 2022</v>
      </c>
      <c r="F178" s="132" t="str">
        <f t="shared" si="19"/>
        <v>REALITE 2023</v>
      </c>
      <c r="G178" s="132" t="str">
        <f t="shared" si="19"/>
        <v>REALITE 2024</v>
      </c>
      <c r="I178" s="132" t="str">
        <f>RIGHT(D178,4)&amp;" - "&amp;RIGHT(C178,4)</f>
        <v>2021 - 2020</v>
      </c>
      <c r="J178" s="132" t="str">
        <f>RIGHT(E178,4)&amp;" - "&amp;RIGHT(D178,4)</f>
        <v>2022 - 2021</v>
      </c>
      <c r="K178" s="132" t="str">
        <f>RIGHT(F178,4)&amp;" - "&amp;RIGHT(E178,4)</f>
        <v>2023 - 2022</v>
      </c>
      <c r="L178" s="132" t="str">
        <f>RIGHT(G178,4)&amp;" - "&amp;RIGHT(F178,4)</f>
        <v>2024 - 2023</v>
      </c>
    </row>
    <row r="179" spans="1:12" x14ac:dyDescent="0.3">
      <c r="A179" s="36" t="s">
        <v>374</v>
      </c>
      <c r="B179" s="36" t="s">
        <v>353</v>
      </c>
      <c r="C179" s="116">
        <f>SUM(C180:C184)</f>
        <v>0</v>
      </c>
      <c r="D179" s="116">
        <f>SUM(D180:D184)</f>
        <v>0</v>
      </c>
      <c r="E179" s="116">
        <f>SUM(E180:E184)</f>
        <v>0</v>
      </c>
      <c r="F179" s="116">
        <f>SUM(F180:F184)</f>
        <v>0</v>
      </c>
      <c r="G179" s="116">
        <f>SUM(G180:G184)</f>
        <v>0</v>
      </c>
      <c r="I179" s="218">
        <f t="shared" ref="I179:I215" si="20">IFERROR(IF(AND(ROUND(SUM(C179:C179),0)=0,ROUND(SUM(D179:D179),0)&gt;ROUND(SUM(C179:C179),0)),"INF",(ROUND(SUM(D179:D179),0)-ROUND(SUM(C179:C179),0))/ROUND(SUM(C179:C179),0)),0)</f>
        <v>0</v>
      </c>
      <c r="J179" s="218">
        <f t="shared" ref="J179:J215" si="21">IFERROR(IF(AND(ROUND(SUM(D179),0)=0,ROUND(SUM(E179:E179),0)&gt;ROUND(SUM(D179),0)),"INF",(ROUND(SUM(E179:E179),0)-ROUND(SUM(D179),0))/ROUND(SUM(D179),0)),0)</f>
        <v>0</v>
      </c>
      <c r="K179" s="218">
        <f t="shared" ref="K179:K215" si="22">IFERROR(IF(AND(ROUND(SUM(E179),0)=0,ROUND(SUM(F179:F179),0)&gt;ROUND(SUM(E179),0)),"INF",(ROUND(SUM(F179:F179),0)-ROUND(SUM(E179),0))/ROUND(SUM(E179),0)),0)</f>
        <v>0</v>
      </c>
      <c r="L179" s="218">
        <f t="shared" ref="L179:L215" si="23">IFERROR(IF(AND(ROUND(SUM(F179),0)=0,ROUND(SUM(G179:G179),0)&gt;ROUND(SUM(F179),0)),"INF",(ROUND(SUM(G179:G179),0)-ROUND(SUM(F179),0))/ROUND(SUM(F179),0)),0)</f>
        <v>0</v>
      </c>
    </row>
    <row r="180" spans="1:12" s="351" customFormat="1" x14ac:dyDescent="0.3">
      <c r="A180" s="34" t="s">
        <v>354</v>
      </c>
      <c r="B180" s="34">
        <v>70</v>
      </c>
      <c r="C180" s="143"/>
      <c r="D180" s="143"/>
      <c r="E180" s="143"/>
      <c r="F180" s="143"/>
      <c r="G180" s="143"/>
      <c r="I180" s="218">
        <f t="shared" si="20"/>
        <v>0</v>
      </c>
      <c r="J180" s="218">
        <f t="shared" si="21"/>
        <v>0</v>
      </c>
      <c r="K180" s="218">
        <f t="shared" si="22"/>
        <v>0</v>
      </c>
      <c r="L180" s="218">
        <f t="shared" si="23"/>
        <v>0</v>
      </c>
    </row>
    <row r="181" spans="1:12" s="351" customFormat="1" ht="27" x14ac:dyDescent="0.3">
      <c r="A181" s="34" t="s">
        <v>355</v>
      </c>
      <c r="B181" s="34">
        <v>71</v>
      </c>
      <c r="C181" s="143"/>
      <c r="D181" s="143"/>
      <c r="E181" s="143"/>
      <c r="F181" s="143"/>
      <c r="G181" s="143"/>
      <c r="I181" s="218">
        <f t="shared" si="20"/>
        <v>0</v>
      </c>
      <c r="J181" s="218">
        <f t="shared" si="21"/>
        <v>0</v>
      </c>
      <c r="K181" s="218">
        <f t="shared" si="22"/>
        <v>0</v>
      </c>
      <c r="L181" s="218">
        <f t="shared" si="23"/>
        <v>0</v>
      </c>
    </row>
    <row r="182" spans="1:12" s="351" customFormat="1" x14ac:dyDescent="0.3">
      <c r="A182" s="34" t="s">
        <v>356</v>
      </c>
      <c r="B182" s="34">
        <v>72</v>
      </c>
      <c r="C182" s="143"/>
      <c r="D182" s="143"/>
      <c r="E182" s="143"/>
      <c r="F182" s="143"/>
      <c r="G182" s="143"/>
      <c r="I182" s="218">
        <f t="shared" si="20"/>
        <v>0</v>
      </c>
      <c r="J182" s="218">
        <f t="shared" si="21"/>
        <v>0</v>
      </c>
      <c r="K182" s="218">
        <f t="shared" si="22"/>
        <v>0</v>
      </c>
      <c r="L182" s="218">
        <f t="shared" si="23"/>
        <v>0</v>
      </c>
    </row>
    <row r="183" spans="1:12" s="351" customFormat="1" x14ac:dyDescent="0.3">
      <c r="A183" s="34" t="s">
        <v>357</v>
      </c>
      <c r="B183" s="34">
        <v>74</v>
      </c>
      <c r="C183" s="143"/>
      <c r="D183" s="143"/>
      <c r="E183" s="143"/>
      <c r="F183" s="143"/>
      <c r="G183" s="143"/>
      <c r="I183" s="218">
        <f t="shared" si="20"/>
        <v>0</v>
      </c>
      <c r="J183" s="218">
        <f t="shared" si="21"/>
        <v>0</v>
      </c>
      <c r="K183" s="218">
        <f t="shared" si="22"/>
        <v>0</v>
      </c>
      <c r="L183" s="218">
        <f t="shared" si="23"/>
        <v>0</v>
      </c>
    </row>
    <row r="184" spans="1:12" s="351" customFormat="1" x14ac:dyDescent="0.3">
      <c r="A184" s="34" t="s">
        <v>358</v>
      </c>
      <c r="B184" s="34" t="s">
        <v>359</v>
      </c>
      <c r="C184" s="143"/>
      <c r="D184" s="143"/>
      <c r="E184" s="143"/>
      <c r="F184" s="143"/>
      <c r="G184" s="143"/>
      <c r="I184" s="218">
        <f t="shared" si="20"/>
        <v>0</v>
      </c>
      <c r="J184" s="218">
        <f t="shared" si="21"/>
        <v>0</v>
      </c>
      <c r="K184" s="218">
        <f t="shared" si="22"/>
        <v>0</v>
      </c>
      <c r="L184" s="218">
        <f t="shared" si="23"/>
        <v>0</v>
      </c>
    </row>
    <row r="185" spans="1:12" s="351" customFormat="1" x14ac:dyDescent="0.3">
      <c r="A185" s="36" t="s">
        <v>375</v>
      </c>
      <c r="B185" s="36" t="s">
        <v>360</v>
      </c>
      <c r="C185" s="116">
        <f>SUM(C186:C194)</f>
        <v>0</v>
      </c>
      <c r="D185" s="116">
        <f>SUM(D186:D194)</f>
        <v>0</v>
      </c>
      <c r="E185" s="116">
        <f>SUM(E186:E194)</f>
        <v>0</v>
      </c>
      <c r="F185" s="116">
        <f>SUM(F186:F194)</f>
        <v>0</v>
      </c>
      <c r="G185" s="116">
        <f>SUM(G186:G194)</f>
        <v>0</v>
      </c>
      <c r="I185" s="218">
        <f t="shared" si="20"/>
        <v>0</v>
      </c>
      <c r="J185" s="218">
        <f t="shared" si="21"/>
        <v>0</v>
      </c>
      <c r="K185" s="218">
        <f t="shared" si="22"/>
        <v>0</v>
      </c>
      <c r="L185" s="218">
        <f t="shared" si="23"/>
        <v>0</v>
      </c>
    </row>
    <row r="186" spans="1:12" s="351" customFormat="1" x14ac:dyDescent="0.3">
      <c r="A186" s="34" t="s">
        <v>361</v>
      </c>
      <c r="B186" s="34">
        <v>60</v>
      </c>
      <c r="C186" s="143"/>
      <c r="D186" s="143"/>
      <c r="E186" s="143"/>
      <c r="F186" s="143"/>
      <c r="G186" s="143"/>
      <c r="I186" s="218">
        <f t="shared" si="20"/>
        <v>0</v>
      </c>
      <c r="J186" s="218">
        <f t="shared" si="21"/>
        <v>0</v>
      </c>
      <c r="K186" s="218">
        <f t="shared" si="22"/>
        <v>0</v>
      </c>
      <c r="L186" s="218">
        <f t="shared" si="23"/>
        <v>0</v>
      </c>
    </row>
    <row r="187" spans="1:12" s="351" customFormat="1" x14ac:dyDescent="0.3">
      <c r="A187" s="34" t="s">
        <v>362</v>
      </c>
      <c r="B187" s="34">
        <v>61</v>
      </c>
      <c r="C187" s="143"/>
      <c r="D187" s="143"/>
      <c r="E187" s="143"/>
      <c r="F187" s="143"/>
      <c r="G187" s="143"/>
      <c r="I187" s="218">
        <f t="shared" si="20"/>
        <v>0</v>
      </c>
      <c r="J187" s="218">
        <f t="shared" si="21"/>
        <v>0</v>
      </c>
      <c r="K187" s="218">
        <f t="shared" si="22"/>
        <v>0</v>
      </c>
      <c r="L187" s="218">
        <f t="shared" si="23"/>
        <v>0</v>
      </c>
    </row>
    <row r="188" spans="1:12" s="351" customFormat="1" x14ac:dyDescent="0.3">
      <c r="A188" s="34" t="s">
        <v>363</v>
      </c>
      <c r="B188" s="34">
        <v>62</v>
      </c>
      <c r="C188" s="143"/>
      <c r="D188" s="143"/>
      <c r="E188" s="143"/>
      <c r="F188" s="143"/>
      <c r="G188" s="143"/>
      <c r="I188" s="218">
        <f t="shared" si="20"/>
        <v>0</v>
      </c>
      <c r="J188" s="218">
        <f t="shared" si="21"/>
        <v>0</v>
      </c>
      <c r="K188" s="218">
        <f t="shared" si="22"/>
        <v>0</v>
      </c>
      <c r="L188" s="218">
        <f t="shared" si="23"/>
        <v>0</v>
      </c>
    </row>
    <row r="189" spans="1:12" s="351" customFormat="1" ht="27" x14ac:dyDescent="0.3">
      <c r="A189" s="34" t="s">
        <v>364</v>
      </c>
      <c r="B189" s="34">
        <v>630</v>
      </c>
      <c r="C189" s="143"/>
      <c r="D189" s="143"/>
      <c r="E189" s="143"/>
      <c r="F189" s="143"/>
      <c r="G189" s="143"/>
      <c r="I189" s="218">
        <f t="shared" si="20"/>
        <v>0</v>
      </c>
      <c r="J189" s="218">
        <f t="shared" si="21"/>
        <v>0</v>
      </c>
      <c r="K189" s="218">
        <f t="shared" si="22"/>
        <v>0</v>
      </c>
      <c r="L189" s="218">
        <f t="shared" si="23"/>
        <v>0</v>
      </c>
    </row>
    <row r="190" spans="1:12" s="351" customFormat="1" ht="27" x14ac:dyDescent="0.3">
      <c r="A190" s="34" t="s">
        <v>365</v>
      </c>
      <c r="B190" s="34" t="s">
        <v>366</v>
      </c>
      <c r="C190" s="143"/>
      <c r="D190" s="143"/>
      <c r="E190" s="143"/>
      <c r="F190" s="143"/>
      <c r="G190" s="143"/>
      <c r="I190" s="218">
        <f t="shared" si="20"/>
        <v>0</v>
      </c>
      <c r="J190" s="218">
        <f t="shared" si="21"/>
        <v>0</v>
      </c>
      <c r="K190" s="218">
        <f t="shared" si="22"/>
        <v>0</v>
      </c>
      <c r="L190" s="218">
        <f t="shared" si="23"/>
        <v>0</v>
      </c>
    </row>
    <row r="191" spans="1:12" s="351" customFormat="1" x14ac:dyDescent="0.3">
      <c r="A191" s="34" t="s">
        <v>367</v>
      </c>
      <c r="B191" s="34" t="s">
        <v>368</v>
      </c>
      <c r="C191" s="143"/>
      <c r="D191" s="143"/>
      <c r="E191" s="143"/>
      <c r="F191" s="143"/>
      <c r="G191" s="143"/>
      <c r="I191" s="218">
        <f t="shared" si="20"/>
        <v>0</v>
      </c>
      <c r="J191" s="218">
        <f t="shared" si="21"/>
        <v>0</v>
      </c>
      <c r="K191" s="218">
        <f t="shared" si="22"/>
        <v>0</v>
      </c>
      <c r="L191" s="218">
        <f t="shared" si="23"/>
        <v>0</v>
      </c>
    </row>
    <row r="192" spans="1:12" s="351" customFormat="1" x14ac:dyDescent="0.3">
      <c r="A192" s="34" t="s">
        <v>369</v>
      </c>
      <c r="B192" s="34" t="s">
        <v>370</v>
      </c>
      <c r="C192" s="143"/>
      <c r="D192" s="143"/>
      <c r="E192" s="143"/>
      <c r="F192" s="143"/>
      <c r="G192" s="143"/>
      <c r="I192" s="218">
        <f t="shared" si="20"/>
        <v>0</v>
      </c>
      <c r="J192" s="218">
        <f t="shared" si="21"/>
        <v>0</v>
      </c>
      <c r="K192" s="218">
        <f t="shared" si="22"/>
        <v>0</v>
      </c>
      <c r="L192" s="218">
        <f t="shared" si="23"/>
        <v>0</v>
      </c>
    </row>
    <row r="193" spans="1:12" s="351" customFormat="1" x14ac:dyDescent="0.3">
      <c r="A193" s="34" t="s">
        <v>371</v>
      </c>
      <c r="B193" s="34">
        <v>649</v>
      </c>
      <c r="C193" s="143"/>
      <c r="D193" s="143"/>
      <c r="E193" s="143"/>
      <c r="F193" s="143"/>
      <c r="G193" s="143"/>
      <c r="I193" s="218">
        <f t="shared" si="20"/>
        <v>0</v>
      </c>
      <c r="J193" s="218">
        <f t="shared" si="21"/>
        <v>0</v>
      </c>
      <c r="K193" s="218">
        <f t="shared" si="22"/>
        <v>0</v>
      </c>
      <c r="L193" s="218">
        <f t="shared" si="23"/>
        <v>0</v>
      </c>
    </row>
    <row r="194" spans="1:12" s="351" customFormat="1" x14ac:dyDescent="0.3">
      <c r="A194" s="34" t="s">
        <v>372</v>
      </c>
      <c r="B194" s="34" t="s">
        <v>373</v>
      </c>
      <c r="C194" s="143"/>
      <c r="D194" s="143"/>
      <c r="E194" s="143"/>
      <c r="F194" s="143"/>
      <c r="G194" s="143"/>
      <c r="I194" s="218">
        <f t="shared" si="20"/>
        <v>0</v>
      </c>
      <c r="J194" s="218">
        <f t="shared" si="21"/>
        <v>0</v>
      </c>
      <c r="K194" s="218">
        <f t="shared" si="22"/>
        <v>0</v>
      </c>
      <c r="L194" s="218">
        <f t="shared" si="23"/>
        <v>0</v>
      </c>
    </row>
    <row r="195" spans="1:12" s="351" customFormat="1" x14ac:dyDescent="0.3">
      <c r="A195" s="36" t="s">
        <v>376</v>
      </c>
      <c r="B195" s="36">
        <v>9901</v>
      </c>
      <c r="C195" s="116">
        <f>C179-C185</f>
        <v>0</v>
      </c>
      <c r="D195" s="116">
        <f>D179-D185</f>
        <v>0</v>
      </c>
      <c r="E195" s="116">
        <f>E179-E185</f>
        <v>0</v>
      </c>
      <c r="F195" s="116">
        <f>F179-F185</f>
        <v>0</v>
      </c>
      <c r="G195" s="116">
        <f>G179-G185</f>
        <v>0</v>
      </c>
      <c r="I195" s="218">
        <f t="shared" si="20"/>
        <v>0</v>
      </c>
      <c r="J195" s="218">
        <f t="shared" si="21"/>
        <v>0</v>
      </c>
      <c r="K195" s="218">
        <f t="shared" si="22"/>
        <v>0</v>
      </c>
      <c r="L195" s="218">
        <f t="shared" si="23"/>
        <v>0</v>
      </c>
    </row>
    <row r="196" spans="1:12" s="351" customFormat="1" x14ac:dyDescent="0.3">
      <c r="A196" s="36" t="s">
        <v>377</v>
      </c>
      <c r="B196" s="36" t="s">
        <v>336</v>
      </c>
      <c r="C196" s="120">
        <f>SUM(C197,C201)</f>
        <v>0</v>
      </c>
      <c r="D196" s="120">
        <f>SUM(D197,D201)</f>
        <v>0</v>
      </c>
      <c r="E196" s="120">
        <f>SUM(E197,E201)</f>
        <v>0</v>
      </c>
      <c r="F196" s="120">
        <f>SUM(F197,F201)</f>
        <v>0</v>
      </c>
      <c r="G196" s="120">
        <f>SUM(G197,G201)</f>
        <v>0</v>
      </c>
      <c r="I196" s="218">
        <f t="shared" si="20"/>
        <v>0</v>
      </c>
      <c r="J196" s="218">
        <f t="shared" si="21"/>
        <v>0</v>
      </c>
      <c r="K196" s="218">
        <f t="shared" si="22"/>
        <v>0</v>
      </c>
      <c r="L196" s="218">
        <f t="shared" si="23"/>
        <v>0</v>
      </c>
    </row>
    <row r="197" spans="1:12" x14ac:dyDescent="0.3">
      <c r="A197" s="34" t="s">
        <v>337</v>
      </c>
      <c r="B197" s="34">
        <v>75</v>
      </c>
      <c r="C197" s="120">
        <f>SUM(C198:C200)</f>
        <v>0</v>
      </c>
      <c r="D197" s="120">
        <f>SUM(D198:D200)</f>
        <v>0</v>
      </c>
      <c r="E197" s="120">
        <f>SUM(E198:E200)</f>
        <v>0</v>
      </c>
      <c r="F197" s="120">
        <f>SUM(F198:F200)</f>
        <v>0</v>
      </c>
      <c r="G197" s="120">
        <f>SUM(G198:G200)</f>
        <v>0</v>
      </c>
      <c r="I197" s="218">
        <f t="shared" si="20"/>
        <v>0</v>
      </c>
      <c r="J197" s="218">
        <f t="shared" si="21"/>
        <v>0</v>
      </c>
      <c r="K197" s="218">
        <f t="shared" si="22"/>
        <v>0</v>
      </c>
      <c r="L197" s="218">
        <f t="shared" si="23"/>
        <v>0</v>
      </c>
    </row>
    <row r="198" spans="1:12" x14ac:dyDescent="0.3">
      <c r="A198" s="34" t="s">
        <v>338</v>
      </c>
      <c r="B198" s="34">
        <v>750</v>
      </c>
      <c r="C198" s="143"/>
      <c r="D198" s="143"/>
      <c r="E198" s="143"/>
      <c r="F198" s="143"/>
      <c r="G198" s="143"/>
      <c r="I198" s="218">
        <f t="shared" si="20"/>
        <v>0</v>
      </c>
      <c r="J198" s="218">
        <f t="shared" si="21"/>
        <v>0</v>
      </c>
      <c r="K198" s="218">
        <f t="shared" si="22"/>
        <v>0</v>
      </c>
      <c r="L198" s="218">
        <f t="shared" si="23"/>
        <v>0</v>
      </c>
    </row>
    <row r="199" spans="1:12" x14ac:dyDescent="0.3">
      <c r="A199" s="34" t="s">
        <v>339</v>
      </c>
      <c r="B199" s="34">
        <v>751</v>
      </c>
      <c r="C199" s="143"/>
      <c r="D199" s="143"/>
      <c r="E199" s="143"/>
      <c r="F199" s="143"/>
      <c r="G199" s="143"/>
      <c r="I199" s="218">
        <f t="shared" si="20"/>
        <v>0</v>
      </c>
      <c r="J199" s="218">
        <f t="shared" si="21"/>
        <v>0</v>
      </c>
      <c r="K199" s="218">
        <f t="shared" si="22"/>
        <v>0</v>
      </c>
      <c r="L199" s="218">
        <f t="shared" si="23"/>
        <v>0</v>
      </c>
    </row>
    <row r="200" spans="1:12" x14ac:dyDescent="0.3">
      <c r="A200" s="34" t="s">
        <v>340</v>
      </c>
      <c r="B200" s="34" t="s">
        <v>341</v>
      </c>
      <c r="C200" s="143"/>
      <c r="D200" s="143"/>
      <c r="E200" s="143"/>
      <c r="F200" s="143"/>
      <c r="G200" s="143"/>
      <c r="I200" s="218">
        <f t="shared" si="20"/>
        <v>0</v>
      </c>
      <c r="J200" s="218">
        <f t="shared" si="21"/>
        <v>0</v>
      </c>
      <c r="K200" s="218">
        <f t="shared" si="22"/>
        <v>0</v>
      </c>
      <c r="L200" s="218">
        <f t="shared" si="23"/>
        <v>0</v>
      </c>
    </row>
    <row r="201" spans="1:12" x14ac:dyDescent="0.3">
      <c r="A201" s="34" t="s">
        <v>342</v>
      </c>
      <c r="B201" s="34" t="s">
        <v>343</v>
      </c>
      <c r="C201" s="143"/>
      <c r="D201" s="143"/>
      <c r="E201" s="143"/>
      <c r="F201" s="143"/>
      <c r="G201" s="143"/>
      <c r="I201" s="218">
        <f t="shared" si="20"/>
        <v>0</v>
      </c>
      <c r="J201" s="218">
        <f t="shared" si="21"/>
        <v>0</v>
      </c>
      <c r="K201" s="218">
        <f t="shared" si="22"/>
        <v>0</v>
      </c>
      <c r="L201" s="218">
        <f t="shared" si="23"/>
        <v>0</v>
      </c>
    </row>
    <row r="202" spans="1:12" x14ac:dyDescent="0.3">
      <c r="A202" s="36" t="s">
        <v>378</v>
      </c>
      <c r="B202" s="36" t="s">
        <v>344</v>
      </c>
      <c r="C202" s="120">
        <f>SUM(C203,C207)</f>
        <v>0</v>
      </c>
      <c r="D202" s="120">
        <f>SUM(D203,D207)</f>
        <v>0</v>
      </c>
      <c r="E202" s="120">
        <f>SUM(E203,E207)</f>
        <v>0</v>
      </c>
      <c r="F202" s="120">
        <f>SUM(F203,F207)</f>
        <v>0</v>
      </c>
      <c r="G202" s="120">
        <f>SUM(G203,G207)</f>
        <v>0</v>
      </c>
      <c r="I202" s="218">
        <f t="shared" si="20"/>
        <v>0</v>
      </c>
      <c r="J202" s="218">
        <f t="shared" si="21"/>
        <v>0</v>
      </c>
      <c r="K202" s="218">
        <f t="shared" si="22"/>
        <v>0</v>
      </c>
      <c r="L202" s="218">
        <f t="shared" si="23"/>
        <v>0</v>
      </c>
    </row>
    <row r="203" spans="1:12" x14ac:dyDescent="0.3">
      <c r="A203" s="34" t="s">
        <v>345</v>
      </c>
      <c r="B203" s="34">
        <v>65</v>
      </c>
      <c r="C203" s="120">
        <f>SUM(C204:C206)</f>
        <v>0</v>
      </c>
      <c r="D203" s="120">
        <f>SUM(D204:D206)</f>
        <v>0</v>
      </c>
      <c r="E203" s="120">
        <f>SUM(E204:E206)</f>
        <v>0</v>
      </c>
      <c r="F203" s="120">
        <f>SUM(F204:F206)</f>
        <v>0</v>
      </c>
      <c r="G203" s="120">
        <f>SUM(G204:G206)</f>
        <v>0</v>
      </c>
      <c r="I203" s="218">
        <f t="shared" si="20"/>
        <v>0</v>
      </c>
      <c r="J203" s="218">
        <f t="shared" si="21"/>
        <v>0</v>
      </c>
      <c r="K203" s="218">
        <f t="shared" si="22"/>
        <v>0</v>
      </c>
      <c r="L203" s="218">
        <f t="shared" si="23"/>
        <v>0</v>
      </c>
    </row>
    <row r="204" spans="1:12" x14ac:dyDescent="0.3">
      <c r="A204" s="34" t="s">
        <v>346</v>
      </c>
      <c r="B204" s="34">
        <v>650</v>
      </c>
      <c r="C204" s="143"/>
      <c r="D204" s="143"/>
      <c r="E204" s="143"/>
      <c r="F204" s="143"/>
      <c r="G204" s="143"/>
      <c r="I204" s="218">
        <f t="shared" si="20"/>
        <v>0</v>
      </c>
      <c r="J204" s="218">
        <f t="shared" si="21"/>
        <v>0</v>
      </c>
      <c r="K204" s="218">
        <f t="shared" si="22"/>
        <v>0</v>
      </c>
      <c r="L204" s="218">
        <f t="shared" si="23"/>
        <v>0</v>
      </c>
    </row>
    <row r="205" spans="1:12" ht="27" x14ac:dyDescent="0.3">
      <c r="A205" s="34" t="s">
        <v>347</v>
      </c>
      <c r="B205" s="34">
        <v>651</v>
      </c>
      <c r="C205" s="143"/>
      <c r="D205" s="143"/>
      <c r="E205" s="143"/>
      <c r="F205" s="143"/>
      <c r="G205" s="143"/>
      <c r="I205" s="218">
        <f t="shared" si="20"/>
        <v>0</v>
      </c>
      <c r="J205" s="218">
        <f t="shared" si="21"/>
        <v>0</v>
      </c>
      <c r="K205" s="218">
        <f t="shared" si="22"/>
        <v>0</v>
      </c>
      <c r="L205" s="218">
        <f t="shared" si="23"/>
        <v>0</v>
      </c>
    </row>
    <row r="206" spans="1:12" x14ac:dyDescent="0.3">
      <c r="A206" s="34" t="s">
        <v>348</v>
      </c>
      <c r="B206" s="34" t="s">
        <v>349</v>
      </c>
      <c r="C206" s="143"/>
      <c r="D206" s="143"/>
      <c r="E206" s="143"/>
      <c r="F206" s="143"/>
      <c r="G206" s="143"/>
      <c r="I206" s="218">
        <f t="shared" si="20"/>
        <v>0</v>
      </c>
      <c r="J206" s="218">
        <f t="shared" si="21"/>
        <v>0</v>
      </c>
      <c r="K206" s="218">
        <f t="shared" si="22"/>
        <v>0</v>
      </c>
      <c r="L206" s="218">
        <f t="shared" si="23"/>
        <v>0</v>
      </c>
    </row>
    <row r="207" spans="1:12" x14ac:dyDescent="0.3">
      <c r="A207" s="34" t="s">
        <v>350</v>
      </c>
      <c r="B207" s="34" t="s">
        <v>351</v>
      </c>
      <c r="C207" s="143"/>
      <c r="D207" s="143"/>
      <c r="E207" s="143"/>
      <c r="F207" s="143"/>
      <c r="G207" s="143"/>
      <c r="I207" s="218">
        <f t="shared" si="20"/>
        <v>0</v>
      </c>
      <c r="J207" s="218">
        <f t="shared" si="21"/>
        <v>0</v>
      </c>
      <c r="K207" s="218">
        <f t="shared" si="22"/>
        <v>0</v>
      </c>
      <c r="L207" s="218">
        <f t="shared" si="23"/>
        <v>0</v>
      </c>
    </row>
    <row r="208" spans="1:12" x14ac:dyDescent="0.3">
      <c r="A208" s="36" t="s">
        <v>379</v>
      </c>
      <c r="B208" s="36">
        <v>9903</v>
      </c>
      <c r="C208" s="120">
        <f>C195+C196-C202</f>
        <v>0</v>
      </c>
      <c r="D208" s="120">
        <f>D195+D196-D202</f>
        <v>0</v>
      </c>
      <c r="E208" s="120">
        <f>E195+E196-E202</f>
        <v>0</v>
      </c>
      <c r="F208" s="120">
        <f>F195+F196-F202</f>
        <v>0</v>
      </c>
      <c r="G208" s="120">
        <f>G195+G196-G202</f>
        <v>0</v>
      </c>
      <c r="I208" s="218">
        <f t="shared" si="20"/>
        <v>0</v>
      </c>
      <c r="J208" s="218">
        <f t="shared" si="21"/>
        <v>0</v>
      </c>
      <c r="K208" s="218">
        <f t="shared" si="22"/>
        <v>0</v>
      </c>
      <c r="L208" s="218">
        <f t="shared" si="23"/>
        <v>0</v>
      </c>
    </row>
    <row r="209" spans="1:12" x14ac:dyDescent="0.3">
      <c r="A209" s="36" t="s">
        <v>380</v>
      </c>
      <c r="B209" s="36">
        <v>780</v>
      </c>
      <c r="C209" s="143"/>
      <c r="D209" s="143"/>
      <c r="E209" s="143"/>
      <c r="F209" s="143"/>
      <c r="G209" s="143"/>
      <c r="I209" s="218">
        <f t="shared" si="20"/>
        <v>0</v>
      </c>
      <c r="J209" s="218">
        <f t="shared" si="21"/>
        <v>0</v>
      </c>
      <c r="K209" s="218">
        <f t="shared" si="22"/>
        <v>0</v>
      </c>
      <c r="L209" s="218">
        <f t="shared" si="23"/>
        <v>0</v>
      </c>
    </row>
    <row r="210" spans="1:12" x14ac:dyDescent="0.3">
      <c r="A210" s="36" t="s">
        <v>381</v>
      </c>
      <c r="B210" s="36">
        <v>680</v>
      </c>
      <c r="C210" s="143"/>
      <c r="D210" s="143"/>
      <c r="E210" s="143"/>
      <c r="F210" s="143"/>
      <c r="G210" s="143"/>
      <c r="I210" s="218">
        <f t="shared" si="20"/>
        <v>0</v>
      </c>
      <c r="J210" s="218">
        <f t="shared" si="21"/>
        <v>0</v>
      </c>
      <c r="K210" s="218">
        <f t="shared" si="22"/>
        <v>0</v>
      </c>
      <c r="L210" s="218">
        <f t="shared" si="23"/>
        <v>0</v>
      </c>
    </row>
    <row r="211" spans="1:12" x14ac:dyDescent="0.3">
      <c r="A211" s="36" t="s">
        <v>382</v>
      </c>
      <c r="B211" s="36" t="s">
        <v>352</v>
      </c>
      <c r="C211" s="143"/>
      <c r="D211" s="143"/>
      <c r="E211" s="143"/>
      <c r="F211" s="143"/>
      <c r="G211" s="143"/>
      <c r="I211" s="218">
        <f t="shared" si="20"/>
        <v>0</v>
      </c>
      <c r="J211" s="218">
        <f t="shared" si="21"/>
        <v>0</v>
      </c>
      <c r="K211" s="218">
        <f t="shared" si="22"/>
        <v>0</v>
      </c>
      <c r="L211" s="218">
        <f t="shared" si="23"/>
        <v>0</v>
      </c>
    </row>
    <row r="212" spans="1:12" x14ac:dyDescent="0.3">
      <c r="A212" s="36" t="s">
        <v>383</v>
      </c>
      <c r="B212" s="36">
        <v>9904</v>
      </c>
      <c r="C212" s="120">
        <f>C208+C209-C210-C211</f>
        <v>0</v>
      </c>
      <c r="D212" s="120">
        <f>D208+D209-D210-D211</f>
        <v>0</v>
      </c>
      <c r="E212" s="120">
        <f>E208+E209-E210-E211</f>
        <v>0</v>
      </c>
      <c r="F212" s="120">
        <f>F208+F209-F210-F211</f>
        <v>0</v>
      </c>
      <c r="G212" s="120">
        <f>G208+G209-G210-G211</f>
        <v>0</v>
      </c>
      <c r="I212" s="218">
        <f t="shared" si="20"/>
        <v>0</v>
      </c>
      <c r="J212" s="218">
        <f t="shared" si="21"/>
        <v>0</v>
      </c>
      <c r="K212" s="218">
        <f t="shared" si="22"/>
        <v>0</v>
      </c>
      <c r="L212" s="218">
        <f t="shared" si="23"/>
        <v>0</v>
      </c>
    </row>
    <row r="213" spans="1:12" x14ac:dyDescent="0.3">
      <c r="A213" s="36" t="s">
        <v>384</v>
      </c>
      <c r="B213" s="36">
        <v>789</v>
      </c>
      <c r="C213" s="143"/>
      <c r="D213" s="143"/>
      <c r="E213" s="143"/>
      <c r="F213" s="143"/>
      <c r="G213" s="143"/>
      <c r="I213" s="218">
        <f t="shared" si="20"/>
        <v>0</v>
      </c>
      <c r="J213" s="218">
        <f t="shared" si="21"/>
        <v>0</v>
      </c>
      <c r="K213" s="218">
        <f t="shared" si="22"/>
        <v>0</v>
      </c>
      <c r="L213" s="218">
        <f t="shared" si="23"/>
        <v>0</v>
      </c>
    </row>
    <row r="214" spans="1:12" x14ac:dyDescent="0.3">
      <c r="A214" s="36" t="s">
        <v>385</v>
      </c>
      <c r="B214" s="36">
        <v>689</v>
      </c>
      <c r="C214" s="143"/>
      <c r="D214" s="143"/>
      <c r="E214" s="143"/>
      <c r="F214" s="143"/>
      <c r="G214" s="143"/>
      <c r="I214" s="218">
        <f t="shared" si="20"/>
        <v>0</v>
      </c>
      <c r="J214" s="218">
        <f t="shared" si="21"/>
        <v>0</v>
      </c>
      <c r="K214" s="218">
        <f t="shared" si="22"/>
        <v>0</v>
      </c>
      <c r="L214" s="218">
        <f t="shared" si="23"/>
        <v>0</v>
      </c>
    </row>
    <row r="215" spans="1:12" x14ac:dyDescent="0.3">
      <c r="A215" s="36" t="s">
        <v>386</v>
      </c>
      <c r="B215" s="36">
        <v>9905</v>
      </c>
      <c r="C215" s="120">
        <f>C212+C213-C214</f>
        <v>0</v>
      </c>
      <c r="D215" s="120">
        <f>D212+D213-D214</f>
        <v>0</v>
      </c>
      <c r="E215" s="120">
        <f>E212+E213-E214</f>
        <v>0</v>
      </c>
      <c r="F215" s="120">
        <f>F212+F213-F214</f>
        <v>0</v>
      </c>
      <c r="G215" s="120">
        <f>G212+G213-G214</f>
        <v>0</v>
      </c>
      <c r="I215" s="218">
        <f t="shared" si="20"/>
        <v>0</v>
      </c>
      <c r="J215" s="218">
        <f t="shared" si="21"/>
        <v>0</v>
      </c>
      <c r="K215" s="218">
        <f t="shared" si="22"/>
        <v>0</v>
      </c>
      <c r="L215" s="218">
        <f t="shared" si="23"/>
        <v>0</v>
      </c>
    </row>
    <row r="217" spans="1:12" ht="15" x14ac:dyDescent="0.3">
      <c r="A217" s="267" t="s">
        <v>175</v>
      </c>
      <c r="B217" s="264"/>
      <c r="C217" s="264"/>
      <c r="D217" s="264"/>
      <c r="E217" s="353"/>
      <c r="F217" s="353"/>
      <c r="G217" s="353"/>
      <c r="I217" s="353"/>
      <c r="J217" s="353"/>
      <c r="K217" s="353"/>
      <c r="L217" s="353"/>
    </row>
    <row r="219" spans="1:12" x14ac:dyDescent="0.3">
      <c r="I219" s="624" t="s">
        <v>694</v>
      </c>
      <c r="J219" s="625"/>
      <c r="K219" s="625"/>
      <c r="L219" s="626"/>
    </row>
    <row r="220" spans="1:12" ht="27" x14ac:dyDescent="0.3">
      <c r="A220" s="23"/>
      <c r="B220" s="35" t="s">
        <v>144</v>
      </c>
      <c r="C220" s="132" t="str">
        <f>C178</f>
        <v>REALITE 2020</v>
      </c>
      <c r="D220" s="132" t="str">
        <f t="shared" ref="D220:G220" si="24">D178</f>
        <v>REALITE 2021</v>
      </c>
      <c r="E220" s="132" t="str">
        <f t="shared" si="24"/>
        <v>REALITE 2022</v>
      </c>
      <c r="F220" s="132" t="str">
        <f t="shared" si="24"/>
        <v>REALITE 2023</v>
      </c>
      <c r="G220" s="132" t="str">
        <f t="shared" si="24"/>
        <v>REALITE 2024</v>
      </c>
      <c r="I220" s="132" t="str">
        <f>RIGHT(D220,4)&amp;" - "&amp;RIGHT(C220,4)</f>
        <v>2021 - 2020</v>
      </c>
      <c r="J220" s="132" t="str">
        <f>RIGHT(E220,4)&amp;" - "&amp;RIGHT(D220,4)</f>
        <v>2022 - 2021</v>
      </c>
      <c r="K220" s="132" t="str">
        <f>RIGHT(F220,4)&amp;" - "&amp;RIGHT(E220,4)</f>
        <v>2023 - 2022</v>
      </c>
      <c r="L220" s="132" t="str">
        <f>RIGHT(G220,4)&amp;" - "&amp;RIGHT(F220,4)</f>
        <v>2024 - 2023</v>
      </c>
    </row>
    <row r="221" spans="1:12" x14ac:dyDescent="0.3">
      <c r="A221" s="36" t="s">
        <v>374</v>
      </c>
      <c r="B221" s="36" t="s">
        <v>353</v>
      </c>
      <c r="C221" s="116">
        <f>C9-SUM(C51,C94,C137,C179)</f>
        <v>0</v>
      </c>
      <c r="D221" s="116">
        <f>D9-SUM(D51,D94,D137,D179)</f>
        <v>0</v>
      </c>
      <c r="E221" s="116">
        <f>E9-SUM(E51,E94,E137,E179)</f>
        <v>0</v>
      </c>
      <c r="F221" s="116">
        <f>F9-SUM(F51,F94,F137,F179)</f>
        <v>0</v>
      </c>
      <c r="G221" s="116">
        <f>G9-SUM(G51,G94,G137,G179)</f>
        <v>0</v>
      </c>
      <c r="I221" s="218">
        <f t="shared" ref="I221:I257" si="25">IFERROR(IF(AND(ROUND(SUM(C221:C221),0)=0,ROUND(SUM(D221:D221),0)&gt;ROUND(SUM(C221:C221),0)),"INF",(ROUND(SUM(D221:D221),0)-ROUND(SUM(C221:C221),0))/ROUND(SUM(C221:C221),0)),0)</f>
        <v>0</v>
      </c>
      <c r="J221" s="218">
        <f t="shared" ref="J221:J257" si="26">IFERROR(IF(AND(ROUND(SUM(D221),0)=0,ROUND(SUM(E221:E221),0)&gt;ROUND(SUM(D221),0)),"INF",(ROUND(SUM(E221:E221),0)-ROUND(SUM(D221),0))/ROUND(SUM(D221),0)),0)</f>
        <v>0</v>
      </c>
      <c r="K221" s="218">
        <f t="shared" ref="K221:K257" si="27">IFERROR(IF(AND(ROUND(SUM(E221),0)=0,ROUND(SUM(F221:F221),0)&gt;ROUND(SUM(E221),0)),"INF",(ROUND(SUM(F221:F221),0)-ROUND(SUM(E221),0))/ROUND(SUM(E221),0)),0)</f>
        <v>0</v>
      </c>
      <c r="L221" s="218">
        <f t="shared" ref="L221:L257" si="28">IFERROR(IF(AND(ROUND(SUM(F221),0)=0,ROUND(SUM(G221:G221),0)&gt;ROUND(SUM(F221),0)),"INF",(ROUND(SUM(G221:G221),0)-ROUND(SUM(F221),0))/ROUND(SUM(F221),0)),0)</f>
        <v>0</v>
      </c>
    </row>
    <row r="222" spans="1:12" x14ac:dyDescent="0.3">
      <c r="A222" s="34" t="s">
        <v>354</v>
      </c>
      <c r="B222" s="34">
        <v>70</v>
      </c>
      <c r="C222" s="116">
        <f t="shared" ref="C222" si="29">C10-SUM(C52,C95,C138,C180)</f>
        <v>0</v>
      </c>
      <c r="D222" s="116">
        <f t="shared" ref="D222:G241" si="30">D10-SUM(D52,D95,D138,D180)</f>
        <v>0</v>
      </c>
      <c r="E222" s="116">
        <f t="shared" si="30"/>
        <v>0</v>
      </c>
      <c r="F222" s="116">
        <f t="shared" si="30"/>
        <v>0</v>
      </c>
      <c r="G222" s="116">
        <f t="shared" si="30"/>
        <v>0</v>
      </c>
      <c r="I222" s="218">
        <f t="shared" si="25"/>
        <v>0</v>
      </c>
      <c r="J222" s="218">
        <f t="shared" si="26"/>
        <v>0</v>
      </c>
      <c r="K222" s="218">
        <f t="shared" si="27"/>
        <v>0</v>
      </c>
      <c r="L222" s="218">
        <f t="shared" si="28"/>
        <v>0</v>
      </c>
    </row>
    <row r="223" spans="1:12" ht="27" x14ac:dyDescent="0.3">
      <c r="A223" s="34" t="s">
        <v>355</v>
      </c>
      <c r="B223" s="34">
        <v>71</v>
      </c>
      <c r="C223" s="116">
        <f t="shared" ref="C223" si="31">C11-SUM(C53,C96,C139,C181)</f>
        <v>0</v>
      </c>
      <c r="D223" s="116">
        <f t="shared" si="30"/>
        <v>0</v>
      </c>
      <c r="E223" s="116">
        <f t="shared" si="30"/>
        <v>0</v>
      </c>
      <c r="F223" s="116">
        <f t="shared" si="30"/>
        <v>0</v>
      </c>
      <c r="G223" s="116">
        <f t="shared" si="30"/>
        <v>0</v>
      </c>
      <c r="I223" s="218">
        <f t="shared" si="25"/>
        <v>0</v>
      </c>
      <c r="J223" s="218">
        <f t="shared" si="26"/>
        <v>0</v>
      </c>
      <c r="K223" s="218">
        <f t="shared" si="27"/>
        <v>0</v>
      </c>
      <c r="L223" s="218">
        <f t="shared" si="28"/>
        <v>0</v>
      </c>
    </row>
    <row r="224" spans="1:12" x14ac:dyDescent="0.3">
      <c r="A224" s="34" t="s">
        <v>356</v>
      </c>
      <c r="B224" s="34">
        <v>72</v>
      </c>
      <c r="C224" s="116">
        <f t="shared" ref="C224" si="32">C12-SUM(C54,C97,C140,C182)</f>
        <v>0</v>
      </c>
      <c r="D224" s="116">
        <f t="shared" si="30"/>
        <v>0</v>
      </c>
      <c r="E224" s="116">
        <f t="shared" si="30"/>
        <v>0</v>
      </c>
      <c r="F224" s="116">
        <f t="shared" si="30"/>
        <v>0</v>
      </c>
      <c r="G224" s="116">
        <f t="shared" si="30"/>
        <v>0</v>
      </c>
      <c r="I224" s="218">
        <f t="shared" si="25"/>
        <v>0</v>
      </c>
      <c r="J224" s="218">
        <f t="shared" si="26"/>
        <v>0</v>
      </c>
      <c r="K224" s="218">
        <f t="shared" si="27"/>
        <v>0</v>
      </c>
      <c r="L224" s="218">
        <f t="shared" si="28"/>
        <v>0</v>
      </c>
    </row>
    <row r="225" spans="1:12" x14ac:dyDescent="0.3">
      <c r="A225" s="34" t="s">
        <v>357</v>
      </c>
      <c r="B225" s="34">
        <v>74</v>
      </c>
      <c r="C225" s="116">
        <f t="shared" ref="C225" si="33">C13-SUM(C55,C98,C141,C183)</f>
        <v>0</v>
      </c>
      <c r="D225" s="116">
        <f t="shared" si="30"/>
        <v>0</v>
      </c>
      <c r="E225" s="116">
        <f t="shared" si="30"/>
        <v>0</v>
      </c>
      <c r="F225" s="116">
        <f t="shared" si="30"/>
        <v>0</v>
      </c>
      <c r="G225" s="116">
        <f t="shared" si="30"/>
        <v>0</v>
      </c>
      <c r="I225" s="218">
        <f t="shared" si="25"/>
        <v>0</v>
      </c>
      <c r="J225" s="218">
        <f t="shared" si="26"/>
        <v>0</v>
      </c>
      <c r="K225" s="218">
        <f t="shared" si="27"/>
        <v>0</v>
      </c>
      <c r="L225" s="218">
        <f t="shared" si="28"/>
        <v>0</v>
      </c>
    </row>
    <row r="226" spans="1:12" x14ac:dyDescent="0.3">
      <c r="A226" s="34" t="s">
        <v>358</v>
      </c>
      <c r="B226" s="34" t="s">
        <v>359</v>
      </c>
      <c r="C226" s="116">
        <f t="shared" ref="C226" si="34">C14-SUM(C56,C99,C142,C184)</f>
        <v>0</v>
      </c>
      <c r="D226" s="116">
        <f t="shared" si="30"/>
        <v>0</v>
      </c>
      <c r="E226" s="116">
        <f t="shared" si="30"/>
        <v>0</v>
      </c>
      <c r="F226" s="116">
        <f t="shared" si="30"/>
        <v>0</v>
      </c>
      <c r="G226" s="116">
        <f t="shared" si="30"/>
        <v>0</v>
      </c>
      <c r="I226" s="218">
        <f t="shared" si="25"/>
        <v>0</v>
      </c>
      <c r="J226" s="218">
        <f t="shared" si="26"/>
        <v>0</v>
      </c>
      <c r="K226" s="218">
        <f t="shared" si="27"/>
        <v>0</v>
      </c>
      <c r="L226" s="218">
        <f t="shared" si="28"/>
        <v>0</v>
      </c>
    </row>
    <row r="227" spans="1:12" x14ac:dyDescent="0.3">
      <c r="A227" s="36" t="s">
        <v>375</v>
      </c>
      <c r="B227" s="36" t="s">
        <v>360</v>
      </c>
      <c r="C227" s="116">
        <f t="shared" ref="C227" si="35">C15-SUM(C57,C100,C143,C185)</f>
        <v>0</v>
      </c>
      <c r="D227" s="116">
        <f t="shared" si="30"/>
        <v>0</v>
      </c>
      <c r="E227" s="116">
        <f t="shared" si="30"/>
        <v>0</v>
      </c>
      <c r="F227" s="116">
        <f t="shared" si="30"/>
        <v>0</v>
      </c>
      <c r="G227" s="116">
        <f t="shared" si="30"/>
        <v>0</v>
      </c>
      <c r="I227" s="218">
        <f t="shared" si="25"/>
        <v>0</v>
      </c>
      <c r="J227" s="218">
        <f t="shared" si="26"/>
        <v>0</v>
      </c>
      <c r="K227" s="218">
        <f t="shared" si="27"/>
        <v>0</v>
      </c>
      <c r="L227" s="218">
        <f t="shared" si="28"/>
        <v>0</v>
      </c>
    </row>
    <row r="228" spans="1:12" x14ac:dyDescent="0.3">
      <c r="A228" s="34" t="s">
        <v>361</v>
      </c>
      <c r="B228" s="34">
        <v>60</v>
      </c>
      <c r="C228" s="116">
        <f t="shared" ref="C228" si="36">C16-SUM(C58,C101,C144,C186)</f>
        <v>0</v>
      </c>
      <c r="D228" s="116">
        <f t="shared" si="30"/>
        <v>0</v>
      </c>
      <c r="E228" s="116">
        <f t="shared" si="30"/>
        <v>0</v>
      </c>
      <c r="F228" s="116">
        <f t="shared" si="30"/>
        <v>0</v>
      </c>
      <c r="G228" s="116">
        <f t="shared" si="30"/>
        <v>0</v>
      </c>
      <c r="I228" s="218">
        <f t="shared" si="25"/>
        <v>0</v>
      </c>
      <c r="J228" s="218">
        <f t="shared" si="26"/>
        <v>0</v>
      </c>
      <c r="K228" s="218">
        <f t="shared" si="27"/>
        <v>0</v>
      </c>
      <c r="L228" s="218">
        <f t="shared" si="28"/>
        <v>0</v>
      </c>
    </row>
    <row r="229" spans="1:12" x14ac:dyDescent="0.3">
      <c r="A229" s="34" t="s">
        <v>362</v>
      </c>
      <c r="B229" s="34">
        <v>61</v>
      </c>
      <c r="C229" s="116">
        <f t="shared" ref="C229" si="37">C17-SUM(C59,C102,C145,C187)</f>
        <v>0</v>
      </c>
      <c r="D229" s="116">
        <f t="shared" si="30"/>
        <v>0</v>
      </c>
      <c r="E229" s="116">
        <f t="shared" si="30"/>
        <v>0</v>
      </c>
      <c r="F229" s="116">
        <f t="shared" si="30"/>
        <v>0</v>
      </c>
      <c r="G229" s="116">
        <f t="shared" si="30"/>
        <v>0</v>
      </c>
      <c r="I229" s="218">
        <f t="shared" si="25"/>
        <v>0</v>
      </c>
      <c r="J229" s="218">
        <f t="shared" si="26"/>
        <v>0</v>
      </c>
      <c r="K229" s="218">
        <f t="shared" si="27"/>
        <v>0</v>
      </c>
      <c r="L229" s="218">
        <f t="shared" si="28"/>
        <v>0</v>
      </c>
    </row>
    <row r="230" spans="1:12" x14ac:dyDescent="0.3">
      <c r="A230" s="34" t="s">
        <v>363</v>
      </c>
      <c r="B230" s="34">
        <v>62</v>
      </c>
      <c r="C230" s="116">
        <f t="shared" ref="C230" si="38">C18-SUM(C60,C103,C146,C188)</f>
        <v>0</v>
      </c>
      <c r="D230" s="116">
        <f t="shared" si="30"/>
        <v>0</v>
      </c>
      <c r="E230" s="116">
        <f t="shared" si="30"/>
        <v>0</v>
      </c>
      <c r="F230" s="116">
        <f t="shared" si="30"/>
        <v>0</v>
      </c>
      <c r="G230" s="116">
        <f t="shared" si="30"/>
        <v>0</v>
      </c>
      <c r="I230" s="218">
        <f t="shared" si="25"/>
        <v>0</v>
      </c>
      <c r="J230" s="218">
        <f t="shared" si="26"/>
        <v>0</v>
      </c>
      <c r="K230" s="218">
        <f t="shared" si="27"/>
        <v>0</v>
      </c>
      <c r="L230" s="218">
        <f t="shared" si="28"/>
        <v>0</v>
      </c>
    </row>
    <row r="231" spans="1:12" ht="27" x14ac:dyDescent="0.3">
      <c r="A231" s="34" t="s">
        <v>364</v>
      </c>
      <c r="B231" s="34">
        <v>630</v>
      </c>
      <c r="C231" s="116">
        <f t="shared" ref="C231" si="39">C19-SUM(C61,C104,C147,C189)</f>
        <v>0</v>
      </c>
      <c r="D231" s="116">
        <f t="shared" si="30"/>
        <v>0</v>
      </c>
      <c r="E231" s="116">
        <f t="shared" si="30"/>
        <v>0</v>
      </c>
      <c r="F231" s="116">
        <f t="shared" si="30"/>
        <v>0</v>
      </c>
      <c r="G231" s="116">
        <f t="shared" si="30"/>
        <v>0</v>
      </c>
      <c r="I231" s="218">
        <f t="shared" si="25"/>
        <v>0</v>
      </c>
      <c r="J231" s="218">
        <f t="shared" si="26"/>
        <v>0</v>
      </c>
      <c r="K231" s="218">
        <f t="shared" si="27"/>
        <v>0</v>
      </c>
      <c r="L231" s="218">
        <f t="shared" si="28"/>
        <v>0</v>
      </c>
    </row>
    <row r="232" spans="1:12" ht="27" x14ac:dyDescent="0.3">
      <c r="A232" s="34" t="s">
        <v>365</v>
      </c>
      <c r="B232" s="34" t="s">
        <v>366</v>
      </c>
      <c r="C232" s="116">
        <f t="shared" ref="C232" si="40">C20-SUM(C62,C105,C148,C190)</f>
        <v>0</v>
      </c>
      <c r="D232" s="116">
        <f t="shared" si="30"/>
        <v>0</v>
      </c>
      <c r="E232" s="116">
        <f t="shared" si="30"/>
        <v>0</v>
      </c>
      <c r="F232" s="116">
        <f t="shared" si="30"/>
        <v>0</v>
      </c>
      <c r="G232" s="116">
        <f t="shared" si="30"/>
        <v>0</v>
      </c>
      <c r="I232" s="218">
        <f t="shared" si="25"/>
        <v>0</v>
      </c>
      <c r="J232" s="218">
        <f t="shared" si="26"/>
        <v>0</v>
      </c>
      <c r="K232" s="218">
        <f t="shared" si="27"/>
        <v>0</v>
      </c>
      <c r="L232" s="218">
        <f t="shared" si="28"/>
        <v>0</v>
      </c>
    </row>
    <row r="233" spans="1:12" x14ac:dyDescent="0.3">
      <c r="A233" s="34" t="s">
        <v>367</v>
      </c>
      <c r="B233" s="34" t="s">
        <v>368</v>
      </c>
      <c r="C233" s="116">
        <f t="shared" ref="C233" si="41">C21-SUM(C63,C106,C149,C191)</f>
        <v>0</v>
      </c>
      <c r="D233" s="116">
        <f t="shared" si="30"/>
        <v>0</v>
      </c>
      <c r="E233" s="116">
        <f t="shared" si="30"/>
        <v>0</v>
      </c>
      <c r="F233" s="116">
        <f t="shared" si="30"/>
        <v>0</v>
      </c>
      <c r="G233" s="116">
        <f t="shared" si="30"/>
        <v>0</v>
      </c>
      <c r="I233" s="218">
        <f t="shared" si="25"/>
        <v>0</v>
      </c>
      <c r="J233" s="218">
        <f t="shared" si="26"/>
        <v>0</v>
      </c>
      <c r="K233" s="218">
        <f t="shared" si="27"/>
        <v>0</v>
      </c>
      <c r="L233" s="218">
        <f t="shared" si="28"/>
        <v>0</v>
      </c>
    </row>
    <row r="234" spans="1:12" x14ac:dyDescent="0.3">
      <c r="A234" s="34" t="s">
        <v>369</v>
      </c>
      <c r="B234" s="34" t="s">
        <v>370</v>
      </c>
      <c r="C234" s="116">
        <f t="shared" ref="C234" si="42">C22-SUM(C64,C107,C150,C192)</f>
        <v>0</v>
      </c>
      <c r="D234" s="116">
        <f t="shared" si="30"/>
        <v>0</v>
      </c>
      <c r="E234" s="116">
        <f t="shared" si="30"/>
        <v>0</v>
      </c>
      <c r="F234" s="116">
        <f t="shared" si="30"/>
        <v>0</v>
      </c>
      <c r="G234" s="116">
        <f t="shared" si="30"/>
        <v>0</v>
      </c>
      <c r="I234" s="218">
        <f t="shared" si="25"/>
        <v>0</v>
      </c>
      <c r="J234" s="218">
        <f t="shared" si="26"/>
        <v>0</v>
      </c>
      <c r="K234" s="218">
        <f t="shared" si="27"/>
        <v>0</v>
      </c>
      <c r="L234" s="218">
        <f t="shared" si="28"/>
        <v>0</v>
      </c>
    </row>
    <row r="235" spans="1:12" x14ac:dyDescent="0.3">
      <c r="A235" s="34" t="s">
        <v>371</v>
      </c>
      <c r="B235" s="34">
        <v>649</v>
      </c>
      <c r="C235" s="116">
        <f t="shared" ref="C235" si="43">C23-SUM(C65,C108,C151,C193)</f>
        <v>0</v>
      </c>
      <c r="D235" s="116">
        <f t="shared" si="30"/>
        <v>0</v>
      </c>
      <c r="E235" s="116">
        <f t="shared" si="30"/>
        <v>0</v>
      </c>
      <c r="F235" s="116">
        <f t="shared" si="30"/>
        <v>0</v>
      </c>
      <c r="G235" s="116">
        <f t="shared" si="30"/>
        <v>0</v>
      </c>
      <c r="I235" s="218">
        <f t="shared" si="25"/>
        <v>0</v>
      </c>
      <c r="J235" s="218">
        <f t="shared" si="26"/>
        <v>0</v>
      </c>
      <c r="K235" s="218">
        <f t="shared" si="27"/>
        <v>0</v>
      </c>
      <c r="L235" s="218">
        <f t="shared" si="28"/>
        <v>0</v>
      </c>
    </row>
    <row r="236" spans="1:12" x14ac:dyDescent="0.3">
      <c r="A236" s="34" t="s">
        <v>372</v>
      </c>
      <c r="B236" s="34" t="s">
        <v>373</v>
      </c>
      <c r="C236" s="116">
        <f t="shared" ref="C236" si="44">C24-SUM(C66,C109,C152,C194)</f>
        <v>0</v>
      </c>
      <c r="D236" s="116">
        <f t="shared" si="30"/>
        <v>0</v>
      </c>
      <c r="E236" s="116">
        <f t="shared" si="30"/>
        <v>0</v>
      </c>
      <c r="F236" s="116">
        <f t="shared" si="30"/>
        <v>0</v>
      </c>
      <c r="G236" s="116">
        <f t="shared" si="30"/>
        <v>0</v>
      </c>
      <c r="I236" s="218">
        <f t="shared" si="25"/>
        <v>0</v>
      </c>
      <c r="J236" s="218">
        <f t="shared" si="26"/>
        <v>0</v>
      </c>
      <c r="K236" s="218">
        <f t="shared" si="27"/>
        <v>0</v>
      </c>
      <c r="L236" s="218">
        <f t="shared" si="28"/>
        <v>0</v>
      </c>
    </row>
    <row r="237" spans="1:12" x14ac:dyDescent="0.3">
      <c r="A237" s="36" t="s">
        <v>376</v>
      </c>
      <c r="B237" s="36">
        <v>9901</v>
      </c>
      <c r="C237" s="116">
        <f t="shared" ref="C237" si="45">C25-SUM(C67,C110,C153,C195)</f>
        <v>0</v>
      </c>
      <c r="D237" s="116">
        <f t="shared" si="30"/>
        <v>0</v>
      </c>
      <c r="E237" s="116">
        <f t="shared" si="30"/>
        <v>0</v>
      </c>
      <c r="F237" s="116">
        <f t="shared" si="30"/>
        <v>0</v>
      </c>
      <c r="G237" s="116">
        <f t="shared" si="30"/>
        <v>0</v>
      </c>
      <c r="I237" s="218">
        <f t="shared" si="25"/>
        <v>0</v>
      </c>
      <c r="J237" s="218">
        <f t="shared" si="26"/>
        <v>0</v>
      </c>
      <c r="K237" s="218">
        <f t="shared" si="27"/>
        <v>0</v>
      </c>
      <c r="L237" s="218">
        <f t="shared" si="28"/>
        <v>0</v>
      </c>
    </row>
    <row r="238" spans="1:12" x14ac:dyDescent="0.3">
      <c r="A238" s="36" t="s">
        <v>377</v>
      </c>
      <c r="B238" s="36" t="s">
        <v>336</v>
      </c>
      <c r="C238" s="116">
        <f t="shared" ref="C238" si="46">C26-SUM(C68,C111,C154,C196)</f>
        <v>0</v>
      </c>
      <c r="D238" s="116">
        <f t="shared" si="30"/>
        <v>0</v>
      </c>
      <c r="E238" s="116">
        <f t="shared" si="30"/>
        <v>0</v>
      </c>
      <c r="F238" s="116">
        <f t="shared" si="30"/>
        <v>0</v>
      </c>
      <c r="G238" s="116">
        <f t="shared" si="30"/>
        <v>0</v>
      </c>
      <c r="I238" s="218">
        <f t="shared" si="25"/>
        <v>0</v>
      </c>
      <c r="J238" s="218">
        <f t="shared" si="26"/>
        <v>0</v>
      </c>
      <c r="K238" s="218">
        <f t="shared" si="27"/>
        <v>0</v>
      </c>
      <c r="L238" s="218">
        <f t="shared" si="28"/>
        <v>0</v>
      </c>
    </row>
    <row r="239" spans="1:12" x14ac:dyDescent="0.3">
      <c r="A239" s="34" t="s">
        <v>337</v>
      </c>
      <c r="B239" s="34">
        <v>75</v>
      </c>
      <c r="C239" s="116">
        <f t="shared" ref="C239" si="47">C27-SUM(C69,C112,C155,C197)</f>
        <v>0</v>
      </c>
      <c r="D239" s="116">
        <f t="shared" si="30"/>
        <v>0</v>
      </c>
      <c r="E239" s="116">
        <f t="shared" si="30"/>
        <v>0</v>
      </c>
      <c r="F239" s="116">
        <f t="shared" si="30"/>
        <v>0</v>
      </c>
      <c r="G239" s="116">
        <f t="shared" si="30"/>
        <v>0</v>
      </c>
      <c r="I239" s="218">
        <f t="shared" si="25"/>
        <v>0</v>
      </c>
      <c r="J239" s="218">
        <f t="shared" si="26"/>
        <v>0</v>
      </c>
      <c r="K239" s="218">
        <f t="shared" si="27"/>
        <v>0</v>
      </c>
      <c r="L239" s="218">
        <f t="shared" si="28"/>
        <v>0</v>
      </c>
    </row>
    <row r="240" spans="1:12" x14ac:dyDescent="0.3">
      <c r="A240" s="34" t="s">
        <v>338</v>
      </c>
      <c r="B240" s="34">
        <v>750</v>
      </c>
      <c r="C240" s="116">
        <f t="shared" ref="C240" si="48">C28-SUM(C70,C113,C156,C198)</f>
        <v>0</v>
      </c>
      <c r="D240" s="116">
        <f t="shared" si="30"/>
        <v>0</v>
      </c>
      <c r="E240" s="116">
        <f t="shared" si="30"/>
        <v>0</v>
      </c>
      <c r="F240" s="116">
        <f t="shared" si="30"/>
        <v>0</v>
      </c>
      <c r="G240" s="116">
        <f t="shared" si="30"/>
        <v>0</v>
      </c>
      <c r="I240" s="218">
        <f t="shared" si="25"/>
        <v>0</v>
      </c>
      <c r="J240" s="218">
        <f t="shared" si="26"/>
        <v>0</v>
      </c>
      <c r="K240" s="218">
        <f t="shared" si="27"/>
        <v>0</v>
      </c>
      <c r="L240" s="218">
        <f t="shared" si="28"/>
        <v>0</v>
      </c>
    </row>
    <row r="241" spans="1:12" x14ac:dyDescent="0.3">
      <c r="A241" s="34" t="s">
        <v>339</v>
      </c>
      <c r="B241" s="34">
        <v>751</v>
      </c>
      <c r="C241" s="116">
        <f t="shared" ref="C241" si="49">C29-SUM(C71,C114,C157,C199)</f>
        <v>0</v>
      </c>
      <c r="D241" s="116">
        <f t="shared" si="30"/>
        <v>0</v>
      </c>
      <c r="E241" s="116">
        <f t="shared" si="30"/>
        <v>0</v>
      </c>
      <c r="F241" s="116">
        <f t="shared" si="30"/>
        <v>0</v>
      </c>
      <c r="G241" s="116">
        <f t="shared" si="30"/>
        <v>0</v>
      </c>
      <c r="I241" s="218">
        <f t="shared" si="25"/>
        <v>0</v>
      </c>
      <c r="J241" s="218">
        <f t="shared" si="26"/>
        <v>0</v>
      </c>
      <c r="K241" s="218">
        <f t="shared" si="27"/>
        <v>0</v>
      </c>
      <c r="L241" s="218">
        <f t="shared" si="28"/>
        <v>0</v>
      </c>
    </row>
    <row r="242" spans="1:12" x14ac:dyDescent="0.3">
      <c r="A242" s="34" t="s">
        <v>340</v>
      </c>
      <c r="B242" s="34" t="s">
        <v>341</v>
      </c>
      <c r="C242" s="116">
        <f t="shared" ref="C242" si="50">C30-SUM(C72,C115,C158,C200)</f>
        <v>0</v>
      </c>
      <c r="D242" s="116">
        <f t="shared" ref="D242:G257" si="51">D30-SUM(D72,D115,D158,D200)</f>
        <v>0</v>
      </c>
      <c r="E242" s="116">
        <f t="shared" si="51"/>
        <v>0</v>
      </c>
      <c r="F242" s="116">
        <f t="shared" si="51"/>
        <v>0</v>
      </c>
      <c r="G242" s="116">
        <f t="shared" si="51"/>
        <v>0</v>
      </c>
      <c r="I242" s="218">
        <f t="shared" si="25"/>
        <v>0</v>
      </c>
      <c r="J242" s="218">
        <f t="shared" si="26"/>
        <v>0</v>
      </c>
      <c r="K242" s="218">
        <f t="shared" si="27"/>
        <v>0</v>
      </c>
      <c r="L242" s="218">
        <f t="shared" si="28"/>
        <v>0</v>
      </c>
    </row>
    <row r="243" spans="1:12" x14ac:dyDescent="0.3">
      <c r="A243" s="34" t="s">
        <v>342</v>
      </c>
      <c r="B243" s="34" t="s">
        <v>343</v>
      </c>
      <c r="C243" s="116">
        <f t="shared" ref="C243" si="52">C31-SUM(C73,C116,C159,C201)</f>
        <v>0</v>
      </c>
      <c r="D243" s="116">
        <f t="shared" si="51"/>
        <v>0</v>
      </c>
      <c r="E243" s="116">
        <f t="shared" si="51"/>
        <v>0</v>
      </c>
      <c r="F243" s="116">
        <f t="shared" si="51"/>
        <v>0</v>
      </c>
      <c r="G243" s="116">
        <f t="shared" si="51"/>
        <v>0</v>
      </c>
      <c r="I243" s="218">
        <f t="shared" si="25"/>
        <v>0</v>
      </c>
      <c r="J243" s="218">
        <f t="shared" si="26"/>
        <v>0</v>
      </c>
      <c r="K243" s="218">
        <f t="shared" si="27"/>
        <v>0</v>
      </c>
      <c r="L243" s="218">
        <f t="shared" si="28"/>
        <v>0</v>
      </c>
    </row>
    <row r="244" spans="1:12" x14ac:dyDescent="0.3">
      <c r="A244" s="36" t="s">
        <v>378</v>
      </c>
      <c r="B244" s="36" t="s">
        <v>344</v>
      </c>
      <c r="C244" s="116">
        <f t="shared" ref="C244" si="53">C32-SUM(C74,C117,C160,C202)</f>
        <v>0</v>
      </c>
      <c r="D244" s="116">
        <f t="shared" si="51"/>
        <v>0</v>
      </c>
      <c r="E244" s="116">
        <f t="shared" si="51"/>
        <v>0</v>
      </c>
      <c r="F244" s="116">
        <f t="shared" si="51"/>
        <v>0</v>
      </c>
      <c r="G244" s="116">
        <f t="shared" si="51"/>
        <v>0</v>
      </c>
      <c r="I244" s="218">
        <f t="shared" si="25"/>
        <v>0</v>
      </c>
      <c r="J244" s="218">
        <f t="shared" si="26"/>
        <v>0</v>
      </c>
      <c r="K244" s="218">
        <f t="shared" si="27"/>
        <v>0</v>
      </c>
      <c r="L244" s="218">
        <f t="shared" si="28"/>
        <v>0</v>
      </c>
    </row>
    <row r="245" spans="1:12" x14ac:dyDescent="0.3">
      <c r="A245" s="34" t="s">
        <v>345</v>
      </c>
      <c r="B245" s="34">
        <v>65</v>
      </c>
      <c r="C245" s="116">
        <f t="shared" ref="C245" si="54">C33-SUM(C75,C118,C161,C203)</f>
        <v>0</v>
      </c>
      <c r="D245" s="116">
        <f t="shared" si="51"/>
        <v>0</v>
      </c>
      <c r="E245" s="116">
        <f t="shared" si="51"/>
        <v>0</v>
      </c>
      <c r="F245" s="116">
        <f t="shared" si="51"/>
        <v>0</v>
      </c>
      <c r="G245" s="116">
        <f t="shared" si="51"/>
        <v>0</v>
      </c>
      <c r="I245" s="218">
        <f t="shared" si="25"/>
        <v>0</v>
      </c>
      <c r="J245" s="218">
        <f t="shared" si="26"/>
        <v>0</v>
      </c>
      <c r="K245" s="218">
        <f t="shared" si="27"/>
        <v>0</v>
      </c>
      <c r="L245" s="218">
        <f t="shared" si="28"/>
        <v>0</v>
      </c>
    </row>
    <row r="246" spans="1:12" x14ac:dyDescent="0.3">
      <c r="A246" s="34" t="s">
        <v>346</v>
      </c>
      <c r="B246" s="34">
        <v>650</v>
      </c>
      <c r="C246" s="116">
        <f t="shared" ref="C246" si="55">C34-SUM(C76,C119,C162,C204)</f>
        <v>0</v>
      </c>
      <c r="D246" s="116">
        <f t="shared" si="51"/>
        <v>0</v>
      </c>
      <c r="E246" s="116">
        <f t="shared" si="51"/>
        <v>0</v>
      </c>
      <c r="F246" s="116">
        <f t="shared" si="51"/>
        <v>0</v>
      </c>
      <c r="G246" s="116">
        <f t="shared" si="51"/>
        <v>0</v>
      </c>
      <c r="I246" s="218">
        <f t="shared" si="25"/>
        <v>0</v>
      </c>
      <c r="J246" s="218">
        <f t="shared" si="26"/>
        <v>0</v>
      </c>
      <c r="K246" s="218">
        <f t="shared" si="27"/>
        <v>0</v>
      </c>
      <c r="L246" s="218">
        <f t="shared" si="28"/>
        <v>0</v>
      </c>
    </row>
    <row r="247" spans="1:12" ht="27" x14ac:dyDescent="0.3">
      <c r="A247" s="34" t="s">
        <v>347</v>
      </c>
      <c r="B247" s="34">
        <v>651</v>
      </c>
      <c r="C247" s="116">
        <f t="shared" ref="C247" si="56">C35-SUM(C77,C120,C163,C205)</f>
        <v>0</v>
      </c>
      <c r="D247" s="116">
        <f t="shared" si="51"/>
        <v>0</v>
      </c>
      <c r="E247" s="116">
        <f t="shared" si="51"/>
        <v>0</v>
      </c>
      <c r="F247" s="116">
        <f t="shared" si="51"/>
        <v>0</v>
      </c>
      <c r="G247" s="116">
        <f t="shared" si="51"/>
        <v>0</v>
      </c>
      <c r="I247" s="218">
        <f t="shared" si="25"/>
        <v>0</v>
      </c>
      <c r="J247" s="218">
        <f t="shared" si="26"/>
        <v>0</v>
      </c>
      <c r="K247" s="218">
        <f t="shared" si="27"/>
        <v>0</v>
      </c>
      <c r="L247" s="218">
        <f t="shared" si="28"/>
        <v>0</v>
      </c>
    </row>
    <row r="248" spans="1:12" x14ac:dyDescent="0.3">
      <c r="A248" s="34" t="s">
        <v>348</v>
      </c>
      <c r="B248" s="34" t="s">
        <v>349</v>
      </c>
      <c r="C248" s="116">
        <f t="shared" ref="C248" si="57">C36-SUM(C78,C121,C164,C206)</f>
        <v>0</v>
      </c>
      <c r="D248" s="116">
        <f t="shared" si="51"/>
        <v>0</v>
      </c>
      <c r="E248" s="116">
        <f t="shared" si="51"/>
        <v>0</v>
      </c>
      <c r="F248" s="116">
        <f t="shared" si="51"/>
        <v>0</v>
      </c>
      <c r="G248" s="116">
        <f t="shared" si="51"/>
        <v>0</v>
      </c>
      <c r="I248" s="218">
        <f t="shared" si="25"/>
        <v>0</v>
      </c>
      <c r="J248" s="218">
        <f t="shared" si="26"/>
        <v>0</v>
      </c>
      <c r="K248" s="218">
        <f t="shared" si="27"/>
        <v>0</v>
      </c>
      <c r="L248" s="218">
        <f t="shared" si="28"/>
        <v>0</v>
      </c>
    </row>
    <row r="249" spans="1:12" x14ac:dyDescent="0.3">
      <c r="A249" s="34" t="s">
        <v>350</v>
      </c>
      <c r="B249" s="34" t="s">
        <v>351</v>
      </c>
      <c r="C249" s="116">
        <f t="shared" ref="C249" si="58">C37-SUM(C79,C122,C165,C207)</f>
        <v>0</v>
      </c>
      <c r="D249" s="116">
        <f t="shared" si="51"/>
        <v>0</v>
      </c>
      <c r="E249" s="116">
        <f t="shared" si="51"/>
        <v>0</v>
      </c>
      <c r="F249" s="116">
        <f t="shared" si="51"/>
        <v>0</v>
      </c>
      <c r="G249" s="116">
        <f t="shared" si="51"/>
        <v>0</v>
      </c>
      <c r="I249" s="218">
        <f t="shared" si="25"/>
        <v>0</v>
      </c>
      <c r="J249" s="218">
        <f t="shared" si="26"/>
        <v>0</v>
      </c>
      <c r="K249" s="218">
        <f t="shared" si="27"/>
        <v>0</v>
      </c>
      <c r="L249" s="218">
        <f t="shared" si="28"/>
        <v>0</v>
      </c>
    </row>
    <row r="250" spans="1:12" x14ac:dyDescent="0.3">
      <c r="A250" s="36" t="s">
        <v>379</v>
      </c>
      <c r="B250" s="36">
        <v>9903</v>
      </c>
      <c r="C250" s="116">
        <f t="shared" ref="C250" si="59">C38-SUM(C80,C123,C166,C208)</f>
        <v>0</v>
      </c>
      <c r="D250" s="116">
        <f t="shared" si="51"/>
        <v>0</v>
      </c>
      <c r="E250" s="116">
        <f t="shared" si="51"/>
        <v>0</v>
      </c>
      <c r="F250" s="116">
        <f t="shared" si="51"/>
        <v>0</v>
      </c>
      <c r="G250" s="116">
        <f t="shared" si="51"/>
        <v>0</v>
      </c>
      <c r="I250" s="218">
        <f t="shared" si="25"/>
        <v>0</v>
      </c>
      <c r="J250" s="218">
        <f t="shared" si="26"/>
        <v>0</v>
      </c>
      <c r="K250" s="218">
        <f t="shared" si="27"/>
        <v>0</v>
      </c>
      <c r="L250" s="218">
        <f t="shared" si="28"/>
        <v>0</v>
      </c>
    </row>
    <row r="251" spans="1:12" x14ac:dyDescent="0.3">
      <c r="A251" s="36" t="s">
        <v>380</v>
      </c>
      <c r="B251" s="36">
        <v>780</v>
      </c>
      <c r="C251" s="116">
        <f t="shared" ref="C251" si="60">C39-SUM(C81,C124,C167,C209)</f>
        <v>0</v>
      </c>
      <c r="D251" s="116">
        <f t="shared" si="51"/>
        <v>0</v>
      </c>
      <c r="E251" s="116">
        <f t="shared" si="51"/>
        <v>0</v>
      </c>
      <c r="F251" s="116">
        <f t="shared" si="51"/>
        <v>0</v>
      </c>
      <c r="G251" s="116">
        <f t="shared" si="51"/>
        <v>0</v>
      </c>
      <c r="I251" s="218">
        <f t="shared" si="25"/>
        <v>0</v>
      </c>
      <c r="J251" s="218">
        <f t="shared" si="26"/>
        <v>0</v>
      </c>
      <c r="K251" s="218">
        <f t="shared" si="27"/>
        <v>0</v>
      </c>
      <c r="L251" s="218">
        <f t="shared" si="28"/>
        <v>0</v>
      </c>
    </row>
    <row r="252" spans="1:12" x14ac:dyDescent="0.3">
      <c r="A252" s="36" t="s">
        <v>381</v>
      </c>
      <c r="B252" s="36">
        <v>680</v>
      </c>
      <c r="C252" s="116">
        <f t="shared" ref="C252" si="61">C40-SUM(C82,C125,C168,C210)</f>
        <v>0</v>
      </c>
      <c r="D252" s="116">
        <f t="shared" si="51"/>
        <v>0</v>
      </c>
      <c r="E252" s="116">
        <f t="shared" si="51"/>
        <v>0</v>
      </c>
      <c r="F252" s="116">
        <f t="shared" si="51"/>
        <v>0</v>
      </c>
      <c r="G252" s="116">
        <f t="shared" si="51"/>
        <v>0</v>
      </c>
      <c r="I252" s="218">
        <f t="shared" si="25"/>
        <v>0</v>
      </c>
      <c r="J252" s="218">
        <f t="shared" si="26"/>
        <v>0</v>
      </c>
      <c r="K252" s="218">
        <f t="shared" si="27"/>
        <v>0</v>
      </c>
      <c r="L252" s="218">
        <f t="shared" si="28"/>
        <v>0</v>
      </c>
    </row>
    <row r="253" spans="1:12" x14ac:dyDescent="0.3">
      <c r="A253" s="36" t="s">
        <v>382</v>
      </c>
      <c r="B253" s="36" t="s">
        <v>352</v>
      </c>
      <c r="C253" s="116">
        <f t="shared" ref="C253" si="62">C41-SUM(C83,C126,C169,C211)</f>
        <v>0</v>
      </c>
      <c r="D253" s="116">
        <f t="shared" si="51"/>
        <v>0</v>
      </c>
      <c r="E253" s="116">
        <f t="shared" si="51"/>
        <v>0</v>
      </c>
      <c r="F253" s="116">
        <f t="shared" si="51"/>
        <v>0</v>
      </c>
      <c r="G253" s="116">
        <f t="shared" si="51"/>
        <v>0</v>
      </c>
      <c r="I253" s="218">
        <f t="shared" si="25"/>
        <v>0</v>
      </c>
      <c r="J253" s="218">
        <f t="shared" si="26"/>
        <v>0</v>
      </c>
      <c r="K253" s="218">
        <f t="shared" si="27"/>
        <v>0</v>
      </c>
      <c r="L253" s="218">
        <f t="shared" si="28"/>
        <v>0</v>
      </c>
    </row>
    <row r="254" spans="1:12" x14ac:dyDescent="0.3">
      <c r="A254" s="36" t="s">
        <v>383</v>
      </c>
      <c r="B254" s="36">
        <v>9904</v>
      </c>
      <c r="C254" s="116">
        <f t="shared" ref="C254" si="63">C42-SUM(C84,C127,C170,C212)</f>
        <v>0</v>
      </c>
      <c r="D254" s="116">
        <f t="shared" si="51"/>
        <v>0</v>
      </c>
      <c r="E254" s="116">
        <f t="shared" si="51"/>
        <v>0</v>
      </c>
      <c r="F254" s="116">
        <f t="shared" si="51"/>
        <v>0</v>
      </c>
      <c r="G254" s="116">
        <f t="shared" si="51"/>
        <v>0</v>
      </c>
      <c r="I254" s="218">
        <f t="shared" si="25"/>
        <v>0</v>
      </c>
      <c r="J254" s="218">
        <f t="shared" si="26"/>
        <v>0</v>
      </c>
      <c r="K254" s="218">
        <f t="shared" si="27"/>
        <v>0</v>
      </c>
      <c r="L254" s="218">
        <f t="shared" si="28"/>
        <v>0</v>
      </c>
    </row>
    <row r="255" spans="1:12" x14ac:dyDescent="0.3">
      <c r="A255" s="36" t="s">
        <v>384</v>
      </c>
      <c r="B255" s="36">
        <v>789</v>
      </c>
      <c r="C255" s="116">
        <f t="shared" ref="C255" si="64">C43-SUM(C85,C128,C171,C213)</f>
        <v>0</v>
      </c>
      <c r="D255" s="116">
        <f t="shared" si="51"/>
        <v>0</v>
      </c>
      <c r="E255" s="116">
        <f t="shared" si="51"/>
        <v>0</v>
      </c>
      <c r="F255" s="116">
        <f t="shared" si="51"/>
        <v>0</v>
      </c>
      <c r="G255" s="116">
        <f t="shared" si="51"/>
        <v>0</v>
      </c>
      <c r="I255" s="218">
        <f t="shared" si="25"/>
        <v>0</v>
      </c>
      <c r="J255" s="218">
        <f t="shared" si="26"/>
        <v>0</v>
      </c>
      <c r="K255" s="218">
        <f t="shared" si="27"/>
        <v>0</v>
      </c>
      <c r="L255" s="218">
        <f t="shared" si="28"/>
        <v>0</v>
      </c>
    </row>
    <row r="256" spans="1:12" x14ac:dyDescent="0.3">
      <c r="A256" s="36" t="s">
        <v>385</v>
      </c>
      <c r="B256" s="36">
        <v>689</v>
      </c>
      <c r="C256" s="116">
        <f t="shared" ref="C256" si="65">C44-SUM(C86,C129,C172,C214)</f>
        <v>0</v>
      </c>
      <c r="D256" s="116">
        <f t="shared" si="51"/>
        <v>0</v>
      </c>
      <c r="E256" s="116">
        <f t="shared" si="51"/>
        <v>0</v>
      </c>
      <c r="F256" s="116">
        <f t="shared" si="51"/>
        <v>0</v>
      </c>
      <c r="G256" s="116">
        <f t="shared" si="51"/>
        <v>0</v>
      </c>
      <c r="I256" s="218">
        <f t="shared" si="25"/>
        <v>0</v>
      </c>
      <c r="J256" s="218">
        <f t="shared" si="26"/>
        <v>0</v>
      </c>
      <c r="K256" s="218">
        <f t="shared" si="27"/>
        <v>0</v>
      </c>
      <c r="L256" s="218">
        <f t="shared" si="28"/>
        <v>0</v>
      </c>
    </row>
    <row r="257" spans="1:12" x14ac:dyDescent="0.3">
      <c r="A257" s="36" t="s">
        <v>386</v>
      </c>
      <c r="B257" s="36">
        <v>9905</v>
      </c>
      <c r="C257" s="116">
        <f t="shared" ref="C257" si="66">C45-SUM(C87,C130,C173,C215)</f>
        <v>0</v>
      </c>
      <c r="D257" s="116">
        <f t="shared" si="51"/>
        <v>0</v>
      </c>
      <c r="E257" s="116">
        <f t="shared" si="51"/>
        <v>0</v>
      </c>
      <c r="F257" s="116">
        <f t="shared" si="51"/>
        <v>0</v>
      </c>
      <c r="G257" s="116">
        <f t="shared" si="51"/>
        <v>0</v>
      </c>
      <c r="I257" s="218">
        <f t="shared" si="25"/>
        <v>0</v>
      </c>
      <c r="J257" s="218">
        <f t="shared" si="26"/>
        <v>0</v>
      </c>
      <c r="K257" s="218">
        <f t="shared" si="27"/>
        <v>0</v>
      </c>
      <c r="L257" s="218">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T163"/>
  <sheetViews>
    <sheetView zoomScaleNormal="100" workbookViewId="0">
      <selection activeCell="A3" sqref="A3"/>
    </sheetView>
  </sheetViews>
  <sheetFormatPr baseColWidth="10" defaultColWidth="7.83203125" defaultRowHeight="13.5" x14ac:dyDescent="0.3"/>
  <cols>
    <col min="1" max="1" width="7.83203125" style="140"/>
    <col min="2" max="2" width="39.5" style="140" customWidth="1"/>
    <col min="3" max="19" width="16.6640625" style="150" customWidth="1"/>
    <col min="20" max="20" width="7.83203125" style="150"/>
    <col min="21" max="16384" width="7.83203125" style="140"/>
  </cols>
  <sheetData>
    <row r="1" spans="1:20" ht="15" x14ac:dyDescent="0.3">
      <c r="A1" s="149" t="s">
        <v>33</v>
      </c>
      <c r="C1" s="140"/>
      <c r="D1" s="140"/>
      <c r="E1" s="140"/>
      <c r="F1" s="140"/>
      <c r="G1" s="140"/>
      <c r="H1" s="140"/>
      <c r="I1" s="140"/>
      <c r="J1" s="140"/>
      <c r="K1" s="140"/>
      <c r="L1" s="140"/>
      <c r="M1" s="140"/>
      <c r="N1" s="140"/>
      <c r="O1" s="140"/>
      <c r="P1" s="140"/>
      <c r="Q1" s="140"/>
      <c r="R1" s="140"/>
      <c r="S1" s="140"/>
      <c r="T1" s="140"/>
    </row>
    <row r="2" spans="1:20" ht="15" x14ac:dyDescent="0.3">
      <c r="A2" s="149"/>
    </row>
    <row r="3" spans="1:20" s="154" customFormat="1" ht="22.15" customHeight="1" x14ac:dyDescent="0.3">
      <c r="A3" s="151" t="str">
        <f>TAB00!B89&amp;" : "&amp;TAB00!C89</f>
        <v>TAB7.1 : Comparaison de l'actif régulé budgété et réel de l'année 2024</v>
      </c>
      <c r="B3" s="152"/>
      <c r="C3" s="152"/>
      <c r="D3" s="152"/>
      <c r="E3" s="152"/>
      <c r="F3" s="152"/>
      <c r="G3" s="152"/>
      <c r="H3" s="152"/>
      <c r="I3" s="152"/>
      <c r="J3" s="152"/>
      <c r="K3" s="152"/>
      <c r="L3" s="152"/>
      <c r="M3" s="152"/>
      <c r="N3" s="152"/>
      <c r="O3" s="152"/>
      <c r="P3" s="152"/>
      <c r="Q3" s="152"/>
      <c r="R3" s="152"/>
      <c r="S3" s="152"/>
      <c r="T3" s="153"/>
    </row>
    <row r="4" spans="1:20" ht="15" x14ac:dyDescent="0.3">
      <c r="A4" s="149"/>
    </row>
    <row r="5" spans="1:20" ht="15" x14ac:dyDescent="0.3">
      <c r="A5" s="149"/>
    </row>
    <row r="6" spans="1:20" s="11" customFormat="1" ht="24" customHeight="1" x14ac:dyDescent="0.3">
      <c r="C6" s="712" t="str">
        <f>"Valeur d'acquisition historique au 1 janvier "&amp;TAB00!E14</f>
        <v>Valeur d'acquisition historique au 1 janvier 2024</v>
      </c>
      <c r="D6" s="712"/>
      <c r="E6" s="712"/>
      <c r="F6" s="707" t="s">
        <v>823</v>
      </c>
      <c r="G6" s="708"/>
      <c r="H6" s="708"/>
      <c r="I6" s="709"/>
      <c r="J6" s="706" t="s">
        <v>69</v>
      </c>
      <c r="K6" s="706"/>
      <c r="L6" s="706"/>
      <c r="M6" s="706" t="s">
        <v>70</v>
      </c>
      <c r="N6" s="706"/>
      <c r="O6" s="706"/>
      <c r="P6" s="706"/>
      <c r="Q6" s="706" t="str">
        <f>"Valeur d'acquisition historique au 31 décembre "&amp;TAB00!E14</f>
        <v>Valeur d'acquisition historique au 31 décembre 2024</v>
      </c>
      <c r="R6" s="706"/>
      <c r="S6" s="706"/>
      <c r="T6" s="12"/>
    </row>
    <row r="7" spans="1:20" s="11" customFormat="1" ht="54" x14ac:dyDescent="0.3">
      <c r="C7" s="469" t="s">
        <v>54</v>
      </c>
      <c r="D7" s="133" t="s">
        <v>55</v>
      </c>
      <c r="E7" s="133" t="s">
        <v>56</v>
      </c>
      <c r="F7" s="133" t="s">
        <v>67</v>
      </c>
      <c r="G7" s="133" t="s">
        <v>68</v>
      </c>
      <c r="H7" s="133" t="s">
        <v>59</v>
      </c>
      <c r="I7" s="133" t="s">
        <v>60</v>
      </c>
      <c r="J7" s="133" t="s">
        <v>54</v>
      </c>
      <c r="K7" s="133" t="s">
        <v>55</v>
      </c>
      <c r="L7" s="133" t="s">
        <v>56</v>
      </c>
      <c r="M7" s="133" t="s">
        <v>63</v>
      </c>
      <c r="N7" s="133" t="s">
        <v>71</v>
      </c>
      <c r="O7" s="133" t="s">
        <v>55</v>
      </c>
      <c r="P7" s="133" t="s">
        <v>56</v>
      </c>
      <c r="Q7" s="133" t="s">
        <v>54</v>
      </c>
      <c r="R7" s="133" t="s">
        <v>55</v>
      </c>
      <c r="S7" s="133" t="s">
        <v>56</v>
      </c>
      <c r="T7" s="12"/>
    </row>
    <row r="8" spans="1:20" x14ac:dyDescent="0.3">
      <c r="A8" s="710" t="str">
        <f>"BUDGET "&amp;TAB00!E14</f>
        <v>BUDGET 2024</v>
      </c>
      <c r="B8" s="13" t="s">
        <v>72</v>
      </c>
      <c r="C8" s="472"/>
      <c r="D8" s="472"/>
      <c r="E8" s="472"/>
      <c r="F8" s="472"/>
      <c r="G8" s="472"/>
      <c r="H8" s="472"/>
      <c r="I8" s="472"/>
      <c r="J8" s="472"/>
      <c r="K8" s="472"/>
      <c r="L8" s="248"/>
      <c r="M8" s="248"/>
      <c r="N8" s="248"/>
      <c r="O8" s="248"/>
      <c r="P8" s="248"/>
      <c r="Q8" s="249">
        <f>SUM(C8,F8:J8,M8:N8)</f>
        <v>0</v>
      </c>
      <c r="R8" s="249">
        <f>SUM(D8,K8,O8)</f>
        <v>0</v>
      </c>
      <c r="S8" s="249">
        <f>SUM(E8,L8,P8)</f>
        <v>0</v>
      </c>
    </row>
    <row r="9" spans="1:20" x14ac:dyDescent="0.3">
      <c r="A9" s="710"/>
      <c r="B9" s="13" t="s">
        <v>73</v>
      </c>
      <c r="C9" s="472"/>
      <c r="D9" s="472"/>
      <c r="E9" s="472"/>
      <c r="F9" s="472"/>
      <c r="G9" s="472"/>
      <c r="H9" s="472"/>
      <c r="I9" s="472"/>
      <c r="J9" s="472"/>
      <c r="K9" s="472"/>
      <c r="L9" s="248"/>
      <c r="M9" s="248"/>
      <c r="N9" s="248"/>
      <c r="O9" s="248"/>
      <c r="P9" s="248"/>
      <c r="Q9" s="249">
        <f t="shared" ref="Q9:Q28" si="0">SUM(C9,F9:J9,M9:N9)</f>
        <v>0</v>
      </c>
      <c r="R9" s="249">
        <f t="shared" ref="R9:R28" si="1">SUM(D9,K9,O9)</f>
        <v>0</v>
      </c>
      <c r="S9" s="249">
        <f t="shared" ref="S9:S28" si="2">SUM(E9,L9,P9)</f>
        <v>0</v>
      </c>
    </row>
    <row r="10" spans="1:20" x14ac:dyDescent="0.3">
      <c r="A10" s="710"/>
      <c r="B10" s="13" t="s">
        <v>74</v>
      </c>
      <c r="C10" s="472"/>
      <c r="D10" s="472"/>
      <c r="E10" s="472"/>
      <c r="F10" s="472"/>
      <c r="G10" s="472"/>
      <c r="H10" s="472"/>
      <c r="I10" s="472"/>
      <c r="J10" s="472"/>
      <c r="K10" s="472"/>
      <c r="L10" s="248"/>
      <c r="M10" s="248"/>
      <c r="N10" s="248"/>
      <c r="O10" s="248"/>
      <c r="P10" s="248"/>
      <c r="Q10" s="249">
        <f t="shared" si="0"/>
        <v>0</v>
      </c>
      <c r="R10" s="249">
        <f t="shared" si="1"/>
        <v>0</v>
      </c>
      <c r="S10" s="249">
        <f t="shared" si="2"/>
        <v>0</v>
      </c>
    </row>
    <row r="11" spans="1:20" x14ac:dyDescent="0.3">
      <c r="A11" s="710"/>
      <c r="B11" s="13" t="s">
        <v>75</v>
      </c>
      <c r="C11" s="472"/>
      <c r="D11" s="472"/>
      <c r="E11" s="472"/>
      <c r="F11" s="472"/>
      <c r="G11" s="472"/>
      <c r="H11" s="472"/>
      <c r="I11" s="472"/>
      <c r="J11" s="472"/>
      <c r="K11" s="472"/>
      <c r="L11" s="248"/>
      <c r="M11" s="248"/>
      <c r="N11" s="248"/>
      <c r="O11" s="248"/>
      <c r="P11" s="248"/>
      <c r="Q11" s="249">
        <f t="shared" si="0"/>
        <v>0</v>
      </c>
      <c r="R11" s="249">
        <f t="shared" si="1"/>
        <v>0</v>
      </c>
      <c r="S11" s="249">
        <f t="shared" si="2"/>
        <v>0</v>
      </c>
    </row>
    <row r="12" spans="1:20" x14ac:dyDescent="0.3">
      <c r="A12" s="710"/>
      <c r="B12" s="13" t="s">
        <v>76</v>
      </c>
      <c r="C12" s="472"/>
      <c r="D12" s="472"/>
      <c r="E12" s="472"/>
      <c r="F12" s="472"/>
      <c r="G12" s="472"/>
      <c r="H12" s="472"/>
      <c r="I12" s="472"/>
      <c r="J12" s="472"/>
      <c r="K12" s="472"/>
      <c r="L12" s="248"/>
      <c r="M12" s="248"/>
      <c r="N12" s="248"/>
      <c r="O12" s="248"/>
      <c r="P12" s="248"/>
      <c r="Q12" s="249">
        <f t="shared" si="0"/>
        <v>0</v>
      </c>
      <c r="R12" s="249">
        <f t="shared" si="1"/>
        <v>0</v>
      </c>
      <c r="S12" s="249">
        <f t="shared" si="2"/>
        <v>0</v>
      </c>
    </row>
    <row r="13" spans="1:20" x14ac:dyDescent="0.3">
      <c r="A13" s="710"/>
      <c r="B13" s="13" t="s">
        <v>77</v>
      </c>
      <c r="C13" s="472"/>
      <c r="D13" s="472"/>
      <c r="E13" s="472"/>
      <c r="F13" s="472"/>
      <c r="G13" s="472"/>
      <c r="H13" s="472"/>
      <c r="I13" s="472"/>
      <c r="J13" s="472"/>
      <c r="K13" s="472"/>
      <c r="L13" s="248"/>
      <c r="M13" s="248"/>
      <c r="N13" s="248"/>
      <c r="O13" s="248"/>
      <c r="P13" s="248"/>
      <c r="Q13" s="249">
        <f t="shared" si="0"/>
        <v>0</v>
      </c>
      <c r="R13" s="249">
        <f t="shared" si="1"/>
        <v>0</v>
      </c>
      <c r="S13" s="249">
        <f t="shared" si="2"/>
        <v>0</v>
      </c>
    </row>
    <row r="14" spans="1:20" x14ac:dyDescent="0.3">
      <c r="A14" s="710"/>
      <c r="B14" s="13" t="s">
        <v>78</v>
      </c>
      <c r="C14" s="472"/>
      <c r="D14" s="472"/>
      <c r="E14" s="472"/>
      <c r="F14" s="472"/>
      <c r="G14" s="472"/>
      <c r="H14" s="472"/>
      <c r="I14" s="472"/>
      <c r="J14" s="472"/>
      <c r="K14" s="472"/>
      <c r="L14" s="248"/>
      <c r="M14" s="248"/>
      <c r="N14" s="248"/>
      <c r="O14" s="248"/>
      <c r="P14" s="248"/>
      <c r="Q14" s="249">
        <f t="shared" si="0"/>
        <v>0</v>
      </c>
      <c r="R14" s="249">
        <f t="shared" si="1"/>
        <v>0</v>
      </c>
      <c r="S14" s="249">
        <f t="shared" si="2"/>
        <v>0</v>
      </c>
    </row>
    <row r="15" spans="1:20" x14ac:dyDescent="0.3">
      <c r="A15" s="710"/>
      <c r="B15" s="13" t="s">
        <v>79</v>
      </c>
      <c r="C15" s="472"/>
      <c r="D15" s="472"/>
      <c r="E15" s="472"/>
      <c r="F15" s="472"/>
      <c r="G15" s="472"/>
      <c r="H15" s="472"/>
      <c r="I15" s="472"/>
      <c r="J15" s="472"/>
      <c r="K15" s="472"/>
      <c r="L15" s="248"/>
      <c r="M15" s="248"/>
      <c r="N15" s="248"/>
      <c r="O15" s="248"/>
      <c r="P15" s="248"/>
      <c r="Q15" s="249">
        <f t="shared" si="0"/>
        <v>0</v>
      </c>
      <c r="R15" s="249">
        <f t="shared" si="1"/>
        <v>0</v>
      </c>
      <c r="S15" s="249">
        <f t="shared" si="2"/>
        <v>0</v>
      </c>
    </row>
    <row r="16" spans="1:20" x14ac:dyDescent="0.3">
      <c r="A16" s="710"/>
      <c r="B16" s="13" t="s">
        <v>80</v>
      </c>
      <c r="C16" s="248"/>
      <c r="D16" s="248"/>
      <c r="E16" s="248"/>
      <c r="F16" s="248"/>
      <c r="G16" s="248"/>
      <c r="H16" s="248"/>
      <c r="I16" s="248"/>
      <c r="J16" s="248"/>
      <c r="K16" s="248"/>
      <c r="L16" s="248"/>
      <c r="M16" s="248"/>
      <c r="N16" s="248"/>
      <c r="O16" s="248"/>
      <c r="P16" s="248"/>
      <c r="Q16" s="249">
        <f t="shared" si="0"/>
        <v>0</v>
      </c>
      <c r="R16" s="249">
        <f t="shared" si="1"/>
        <v>0</v>
      </c>
      <c r="S16" s="249">
        <f t="shared" si="2"/>
        <v>0</v>
      </c>
    </row>
    <row r="17" spans="1:19" x14ac:dyDescent="0.3">
      <c r="A17" s="710"/>
      <c r="B17" s="13" t="s">
        <v>81</v>
      </c>
      <c r="C17" s="248"/>
      <c r="D17" s="248"/>
      <c r="E17" s="248"/>
      <c r="F17" s="248"/>
      <c r="G17" s="248"/>
      <c r="H17" s="248"/>
      <c r="I17" s="248"/>
      <c r="J17" s="248"/>
      <c r="K17" s="248"/>
      <c r="L17" s="248"/>
      <c r="M17" s="248"/>
      <c r="N17" s="248"/>
      <c r="O17" s="248"/>
      <c r="P17" s="248"/>
      <c r="Q17" s="249">
        <f t="shared" si="0"/>
        <v>0</v>
      </c>
      <c r="R17" s="249">
        <f t="shared" si="1"/>
        <v>0</v>
      </c>
      <c r="S17" s="249">
        <f t="shared" si="2"/>
        <v>0</v>
      </c>
    </row>
    <row r="18" spans="1:19" x14ac:dyDescent="0.3">
      <c r="A18" s="710"/>
      <c r="B18" s="13" t="s">
        <v>82</v>
      </c>
      <c r="C18" s="248"/>
      <c r="D18" s="248"/>
      <c r="E18" s="248"/>
      <c r="F18" s="248"/>
      <c r="G18" s="248"/>
      <c r="H18" s="248"/>
      <c r="I18" s="248"/>
      <c r="J18" s="248"/>
      <c r="K18" s="248"/>
      <c r="L18" s="248"/>
      <c r="M18" s="248"/>
      <c r="N18" s="248"/>
      <c r="O18" s="248"/>
      <c r="P18" s="248"/>
      <c r="Q18" s="249">
        <f t="shared" si="0"/>
        <v>0</v>
      </c>
      <c r="R18" s="249">
        <f t="shared" si="1"/>
        <v>0</v>
      </c>
      <c r="S18" s="249">
        <f t="shared" si="2"/>
        <v>0</v>
      </c>
    </row>
    <row r="19" spans="1:19" x14ac:dyDescent="0.3">
      <c r="A19" s="710"/>
      <c r="B19" s="13" t="s">
        <v>83</v>
      </c>
      <c r="C19" s="248"/>
      <c r="D19" s="248"/>
      <c r="E19" s="248"/>
      <c r="F19" s="248"/>
      <c r="G19" s="248"/>
      <c r="H19" s="248"/>
      <c r="I19" s="248"/>
      <c r="J19" s="248"/>
      <c r="K19" s="248"/>
      <c r="L19" s="248"/>
      <c r="M19" s="248"/>
      <c r="N19" s="248"/>
      <c r="O19" s="248"/>
      <c r="P19" s="248"/>
      <c r="Q19" s="249">
        <f t="shared" si="0"/>
        <v>0</v>
      </c>
      <c r="R19" s="249">
        <f t="shared" si="1"/>
        <v>0</v>
      </c>
      <c r="S19" s="249">
        <f t="shared" si="2"/>
        <v>0</v>
      </c>
    </row>
    <row r="20" spans="1:19" x14ac:dyDescent="0.3">
      <c r="A20" s="710"/>
      <c r="B20" s="13" t="s">
        <v>84</v>
      </c>
      <c r="C20" s="248"/>
      <c r="D20" s="248"/>
      <c r="E20" s="248"/>
      <c r="F20" s="248"/>
      <c r="G20" s="248"/>
      <c r="H20" s="248"/>
      <c r="I20" s="248"/>
      <c r="J20" s="248"/>
      <c r="K20" s="248"/>
      <c r="L20" s="248"/>
      <c r="M20" s="248"/>
      <c r="N20" s="248"/>
      <c r="O20" s="248"/>
      <c r="P20" s="248"/>
      <c r="Q20" s="249">
        <f t="shared" si="0"/>
        <v>0</v>
      </c>
      <c r="R20" s="249">
        <f t="shared" si="1"/>
        <v>0</v>
      </c>
      <c r="S20" s="249">
        <f t="shared" si="2"/>
        <v>0</v>
      </c>
    </row>
    <row r="21" spans="1:19" x14ac:dyDescent="0.3">
      <c r="A21" s="710"/>
      <c r="B21" s="13" t="s">
        <v>85</v>
      </c>
      <c r="C21" s="248"/>
      <c r="D21" s="248"/>
      <c r="E21" s="248"/>
      <c r="F21" s="248"/>
      <c r="G21" s="248"/>
      <c r="H21" s="248"/>
      <c r="I21" s="248"/>
      <c r="J21" s="248"/>
      <c r="K21" s="248"/>
      <c r="L21" s="248"/>
      <c r="M21" s="248"/>
      <c r="N21" s="248"/>
      <c r="O21" s="248"/>
      <c r="P21" s="248"/>
      <c r="Q21" s="249">
        <f t="shared" si="0"/>
        <v>0</v>
      </c>
      <c r="R21" s="249">
        <f t="shared" si="1"/>
        <v>0</v>
      </c>
      <c r="S21" s="249">
        <f t="shared" si="2"/>
        <v>0</v>
      </c>
    </row>
    <row r="22" spans="1:19" x14ac:dyDescent="0.3">
      <c r="A22" s="710"/>
      <c r="B22" s="13" t="s">
        <v>86</v>
      </c>
      <c r="C22" s="248"/>
      <c r="D22" s="248"/>
      <c r="E22" s="248"/>
      <c r="F22" s="248"/>
      <c r="G22" s="248"/>
      <c r="H22" s="248"/>
      <c r="I22" s="248"/>
      <c r="J22" s="248"/>
      <c r="K22" s="248"/>
      <c r="L22" s="248"/>
      <c r="M22" s="248"/>
      <c r="N22" s="248"/>
      <c r="O22" s="248"/>
      <c r="P22" s="248"/>
      <c r="Q22" s="249">
        <f t="shared" si="0"/>
        <v>0</v>
      </c>
      <c r="R22" s="249">
        <f t="shared" si="1"/>
        <v>0</v>
      </c>
      <c r="S22" s="249">
        <f t="shared" si="2"/>
        <v>0</v>
      </c>
    </row>
    <row r="23" spans="1:19" x14ac:dyDescent="0.3">
      <c r="A23" s="710"/>
      <c r="B23" s="13" t="s">
        <v>87</v>
      </c>
      <c r="C23" s="248"/>
      <c r="D23" s="248"/>
      <c r="E23" s="248"/>
      <c r="F23" s="248"/>
      <c r="G23" s="248"/>
      <c r="H23" s="248"/>
      <c r="I23" s="248"/>
      <c r="J23" s="248"/>
      <c r="K23" s="248"/>
      <c r="L23" s="248"/>
      <c r="M23" s="248"/>
      <c r="N23" s="248"/>
      <c r="O23" s="248"/>
      <c r="P23" s="248"/>
      <c r="Q23" s="249">
        <f t="shared" si="0"/>
        <v>0</v>
      </c>
      <c r="R23" s="249">
        <f t="shared" si="1"/>
        <v>0</v>
      </c>
      <c r="S23" s="249">
        <f t="shared" si="2"/>
        <v>0</v>
      </c>
    </row>
    <row r="24" spans="1:19" x14ac:dyDescent="0.3">
      <c r="A24" s="710"/>
      <c r="B24" s="250" t="s">
        <v>29</v>
      </c>
      <c r="C24" s="248"/>
      <c r="D24" s="248"/>
      <c r="E24" s="248"/>
      <c r="F24" s="248"/>
      <c r="G24" s="248"/>
      <c r="H24" s="248"/>
      <c r="I24" s="248"/>
      <c r="J24" s="248"/>
      <c r="K24" s="248"/>
      <c r="L24" s="248"/>
      <c r="M24" s="248"/>
      <c r="N24" s="248"/>
      <c r="O24" s="248"/>
      <c r="P24" s="248"/>
      <c r="Q24" s="249">
        <f t="shared" si="0"/>
        <v>0</v>
      </c>
      <c r="R24" s="249">
        <f t="shared" si="1"/>
        <v>0</v>
      </c>
      <c r="S24" s="249">
        <f t="shared" si="2"/>
        <v>0</v>
      </c>
    </row>
    <row r="25" spans="1:19" x14ac:dyDescent="0.3">
      <c r="A25" s="710"/>
      <c r="B25" s="250" t="s">
        <v>96</v>
      </c>
      <c r="C25" s="248"/>
      <c r="D25" s="248"/>
      <c r="E25" s="248"/>
      <c r="F25" s="248"/>
      <c r="G25" s="248"/>
      <c r="H25" s="248"/>
      <c r="I25" s="248"/>
      <c r="J25" s="248"/>
      <c r="K25" s="248"/>
      <c r="L25" s="248"/>
      <c r="M25" s="248"/>
      <c r="N25" s="248"/>
      <c r="O25" s="248"/>
      <c r="P25" s="248"/>
      <c r="Q25" s="249">
        <f t="shared" si="0"/>
        <v>0</v>
      </c>
      <c r="R25" s="249">
        <f t="shared" si="1"/>
        <v>0</v>
      </c>
      <c r="S25" s="249">
        <f t="shared" si="2"/>
        <v>0</v>
      </c>
    </row>
    <row r="26" spans="1:19" x14ac:dyDescent="0.3">
      <c r="A26" s="710"/>
      <c r="B26" s="250" t="s">
        <v>97</v>
      </c>
      <c r="C26" s="248"/>
      <c r="D26" s="248"/>
      <c r="E26" s="248"/>
      <c r="F26" s="248"/>
      <c r="G26" s="248"/>
      <c r="H26" s="248"/>
      <c r="I26" s="248"/>
      <c r="J26" s="248"/>
      <c r="K26" s="248"/>
      <c r="L26" s="248"/>
      <c r="M26" s="248"/>
      <c r="N26" s="248"/>
      <c r="O26" s="248"/>
      <c r="P26" s="248"/>
      <c r="Q26" s="249">
        <f t="shared" si="0"/>
        <v>0</v>
      </c>
      <c r="R26" s="249">
        <f t="shared" si="1"/>
        <v>0</v>
      </c>
      <c r="S26" s="249">
        <f t="shared" si="2"/>
        <v>0</v>
      </c>
    </row>
    <row r="27" spans="1:19" x14ac:dyDescent="0.3">
      <c r="A27" s="710"/>
      <c r="B27" s="250" t="s">
        <v>98</v>
      </c>
      <c r="C27" s="248"/>
      <c r="D27" s="248"/>
      <c r="E27" s="248"/>
      <c r="F27" s="248"/>
      <c r="G27" s="248"/>
      <c r="H27" s="248"/>
      <c r="I27" s="248"/>
      <c r="J27" s="248"/>
      <c r="K27" s="248"/>
      <c r="L27" s="248"/>
      <c r="M27" s="248"/>
      <c r="N27" s="248"/>
      <c r="O27" s="248"/>
      <c r="P27" s="248"/>
      <c r="Q27" s="249">
        <f t="shared" si="0"/>
        <v>0</v>
      </c>
      <c r="R27" s="249">
        <f t="shared" si="1"/>
        <v>0</v>
      </c>
      <c r="S27" s="249">
        <f t="shared" si="2"/>
        <v>0</v>
      </c>
    </row>
    <row r="28" spans="1:19" x14ac:dyDescent="0.3">
      <c r="A28" s="710"/>
      <c r="B28" s="250" t="s">
        <v>99</v>
      </c>
      <c r="C28" s="248"/>
      <c r="D28" s="248"/>
      <c r="E28" s="248"/>
      <c r="F28" s="248"/>
      <c r="G28" s="248"/>
      <c r="H28" s="248"/>
      <c r="I28" s="248"/>
      <c r="J28" s="248"/>
      <c r="K28" s="248"/>
      <c r="L28" s="248"/>
      <c r="M28" s="248"/>
      <c r="N28" s="248"/>
      <c r="O28" s="248"/>
      <c r="P28" s="248"/>
      <c r="Q28" s="249">
        <f t="shared" si="0"/>
        <v>0</v>
      </c>
      <c r="R28" s="249">
        <f t="shared" si="1"/>
        <v>0</v>
      </c>
      <c r="S28" s="249">
        <f t="shared" si="2"/>
        <v>0</v>
      </c>
    </row>
    <row r="29" spans="1:19" ht="14.25" thickBot="1" x14ac:dyDescent="0.35">
      <c r="A29" s="710"/>
      <c r="B29" s="14" t="s">
        <v>88</v>
      </c>
      <c r="C29" s="15">
        <f t="shared" ref="C29:S29" si="3">SUM(C8:C28)</f>
        <v>0</v>
      </c>
      <c r="D29" s="15">
        <f t="shared" si="3"/>
        <v>0</v>
      </c>
      <c r="E29" s="15">
        <f t="shared" si="3"/>
        <v>0</v>
      </c>
      <c r="F29" s="15">
        <f t="shared" si="3"/>
        <v>0</v>
      </c>
      <c r="G29" s="15">
        <f t="shared" si="3"/>
        <v>0</v>
      </c>
      <c r="H29" s="15">
        <f t="shared" si="3"/>
        <v>0</v>
      </c>
      <c r="I29" s="15">
        <f t="shared" si="3"/>
        <v>0</v>
      </c>
      <c r="J29" s="15">
        <f t="shared" si="3"/>
        <v>0</v>
      </c>
      <c r="K29" s="15">
        <f t="shared" si="3"/>
        <v>0</v>
      </c>
      <c r="L29" s="15">
        <f t="shared" si="3"/>
        <v>0</v>
      </c>
      <c r="M29" s="15">
        <f t="shared" si="3"/>
        <v>0</v>
      </c>
      <c r="N29" s="15">
        <f t="shared" si="3"/>
        <v>0</v>
      </c>
      <c r="O29" s="15">
        <f t="shared" si="3"/>
        <v>0</v>
      </c>
      <c r="P29" s="15">
        <f t="shared" si="3"/>
        <v>0</v>
      </c>
      <c r="Q29" s="15">
        <f t="shared" si="3"/>
        <v>0</v>
      </c>
      <c r="R29" s="15">
        <f t="shared" si="3"/>
        <v>0</v>
      </c>
      <c r="S29" s="15">
        <f t="shared" si="3"/>
        <v>0</v>
      </c>
    </row>
    <row r="30" spans="1:19" x14ac:dyDescent="0.3">
      <c r="A30" s="710"/>
      <c r="B30" s="251"/>
      <c r="C30" s="203"/>
      <c r="D30" s="203"/>
      <c r="E30" s="203"/>
      <c r="F30" s="203"/>
      <c r="G30" s="203"/>
      <c r="H30" s="203"/>
      <c r="I30" s="203"/>
      <c r="J30" s="203"/>
      <c r="K30" s="203"/>
      <c r="L30" s="203"/>
      <c r="M30" s="203"/>
      <c r="N30" s="203"/>
      <c r="O30" s="203"/>
      <c r="P30" s="203"/>
      <c r="Q30" s="203"/>
      <c r="R30" s="203"/>
      <c r="S30" s="203"/>
    </row>
    <row r="31" spans="1:19" x14ac:dyDescent="0.3">
      <c r="A31" s="710"/>
      <c r="B31" s="13" t="s">
        <v>72</v>
      </c>
      <c r="C31" s="248"/>
      <c r="D31" s="248"/>
      <c r="E31" s="248"/>
      <c r="F31" s="248"/>
      <c r="G31" s="248"/>
      <c r="H31" s="248"/>
      <c r="I31" s="248"/>
      <c r="J31" s="248"/>
      <c r="K31" s="248"/>
      <c r="L31" s="248"/>
      <c r="M31" s="248"/>
      <c r="N31" s="248"/>
      <c r="O31" s="248"/>
      <c r="P31" s="248"/>
      <c r="Q31" s="249">
        <f t="shared" ref="Q31:Q42" si="4">SUM(C31,F31:J31,M31:N31)</f>
        <v>0</v>
      </c>
      <c r="R31" s="249">
        <f t="shared" ref="R31:R42" si="5">SUM(D31,K31,O31)</f>
        <v>0</v>
      </c>
      <c r="S31" s="249">
        <f t="shared" ref="S31:S42" si="6">SUM(E31,L31,P31)</f>
        <v>0</v>
      </c>
    </row>
    <row r="32" spans="1:19" x14ac:dyDescent="0.3">
      <c r="A32" s="710"/>
      <c r="B32" s="13" t="s">
        <v>89</v>
      </c>
      <c r="C32" s="248"/>
      <c r="D32" s="248"/>
      <c r="E32" s="248"/>
      <c r="F32" s="248"/>
      <c r="G32" s="248"/>
      <c r="H32" s="248"/>
      <c r="I32" s="248"/>
      <c r="J32" s="248"/>
      <c r="K32" s="248"/>
      <c r="L32" s="248"/>
      <c r="M32" s="248"/>
      <c r="N32" s="248"/>
      <c r="O32" s="248"/>
      <c r="P32" s="248"/>
      <c r="Q32" s="249">
        <f t="shared" si="4"/>
        <v>0</v>
      </c>
      <c r="R32" s="249">
        <f t="shared" si="5"/>
        <v>0</v>
      </c>
      <c r="S32" s="249">
        <f t="shared" si="6"/>
        <v>0</v>
      </c>
    </row>
    <row r="33" spans="1:19" x14ac:dyDescent="0.3">
      <c r="A33" s="710"/>
      <c r="B33" s="13" t="s">
        <v>90</v>
      </c>
      <c r="C33" s="248"/>
      <c r="D33" s="248"/>
      <c r="E33" s="248"/>
      <c r="F33" s="248"/>
      <c r="G33" s="248"/>
      <c r="H33" s="248"/>
      <c r="I33" s="248"/>
      <c r="J33" s="248"/>
      <c r="K33" s="248"/>
      <c r="L33" s="248"/>
      <c r="M33" s="248"/>
      <c r="N33" s="248"/>
      <c r="O33" s="248"/>
      <c r="P33" s="248"/>
      <c r="Q33" s="249">
        <f t="shared" si="4"/>
        <v>0</v>
      </c>
      <c r="R33" s="249">
        <f t="shared" si="5"/>
        <v>0</v>
      </c>
      <c r="S33" s="249">
        <f t="shared" si="6"/>
        <v>0</v>
      </c>
    </row>
    <row r="34" spans="1:19" x14ac:dyDescent="0.3">
      <c r="A34" s="710"/>
      <c r="B34" s="13" t="s">
        <v>91</v>
      </c>
      <c r="C34" s="248"/>
      <c r="D34" s="248"/>
      <c r="E34" s="248"/>
      <c r="F34" s="248"/>
      <c r="G34" s="248"/>
      <c r="H34" s="248"/>
      <c r="I34" s="248"/>
      <c r="J34" s="248"/>
      <c r="K34" s="248"/>
      <c r="L34" s="248"/>
      <c r="M34" s="248"/>
      <c r="N34" s="248"/>
      <c r="O34" s="248"/>
      <c r="P34" s="248"/>
      <c r="Q34" s="249">
        <f t="shared" si="4"/>
        <v>0</v>
      </c>
      <c r="R34" s="249">
        <f t="shared" si="5"/>
        <v>0</v>
      </c>
      <c r="S34" s="249">
        <f t="shared" si="6"/>
        <v>0</v>
      </c>
    </row>
    <row r="35" spans="1:19" x14ac:dyDescent="0.3">
      <c r="A35" s="710"/>
      <c r="B35" s="13" t="s">
        <v>92</v>
      </c>
      <c r="C35" s="248"/>
      <c r="D35" s="248"/>
      <c r="E35" s="248"/>
      <c r="F35" s="248"/>
      <c r="G35" s="248"/>
      <c r="H35" s="248"/>
      <c r="I35" s="248"/>
      <c r="J35" s="248"/>
      <c r="K35" s="248"/>
      <c r="L35" s="248"/>
      <c r="M35" s="248"/>
      <c r="N35" s="248"/>
      <c r="O35" s="248"/>
      <c r="P35" s="248"/>
      <c r="Q35" s="249">
        <f t="shared" si="4"/>
        <v>0</v>
      </c>
      <c r="R35" s="249">
        <f t="shared" si="5"/>
        <v>0</v>
      </c>
      <c r="S35" s="249">
        <f t="shared" si="6"/>
        <v>0</v>
      </c>
    </row>
    <row r="36" spans="1:19" x14ac:dyDescent="0.3">
      <c r="A36" s="710"/>
      <c r="B36" s="13" t="s">
        <v>93</v>
      </c>
      <c r="C36" s="248"/>
      <c r="D36" s="248"/>
      <c r="E36" s="248"/>
      <c r="F36" s="248"/>
      <c r="G36" s="248"/>
      <c r="H36" s="248"/>
      <c r="I36" s="248"/>
      <c r="J36" s="248"/>
      <c r="K36" s="248"/>
      <c r="L36" s="248"/>
      <c r="M36" s="248"/>
      <c r="N36" s="248"/>
      <c r="O36" s="248"/>
      <c r="P36" s="248"/>
      <c r="Q36" s="249">
        <f t="shared" si="4"/>
        <v>0</v>
      </c>
      <c r="R36" s="249">
        <f t="shared" si="5"/>
        <v>0</v>
      </c>
      <c r="S36" s="249">
        <f t="shared" si="6"/>
        <v>0</v>
      </c>
    </row>
    <row r="37" spans="1:19" x14ac:dyDescent="0.3">
      <c r="A37" s="710"/>
      <c r="B37" s="13" t="s">
        <v>94</v>
      </c>
      <c r="C37" s="248"/>
      <c r="D37" s="248"/>
      <c r="E37" s="248"/>
      <c r="F37" s="248"/>
      <c r="G37" s="248"/>
      <c r="H37" s="248"/>
      <c r="I37" s="248"/>
      <c r="J37" s="248"/>
      <c r="K37" s="248"/>
      <c r="L37" s="248"/>
      <c r="M37" s="248"/>
      <c r="N37" s="248"/>
      <c r="O37" s="248"/>
      <c r="P37" s="248"/>
      <c r="Q37" s="249">
        <f t="shared" si="4"/>
        <v>0</v>
      </c>
      <c r="R37" s="249">
        <f t="shared" si="5"/>
        <v>0</v>
      </c>
      <c r="S37" s="249">
        <f t="shared" si="6"/>
        <v>0</v>
      </c>
    </row>
    <row r="38" spans="1:19" x14ac:dyDescent="0.3">
      <c r="A38" s="710"/>
      <c r="B38" s="250" t="s">
        <v>29</v>
      </c>
      <c r="C38" s="248"/>
      <c r="D38" s="248"/>
      <c r="E38" s="248"/>
      <c r="F38" s="248"/>
      <c r="G38" s="248"/>
      <c r="H38" s="248"/>
      <c r="I38" s="248"/>
      <c r="J38" s="248"/>
      <c r="K38" s="248"/>
      <c r="L38" s="248"/>
      <c r="M38" s="248"/>
      <c r="N38" s="248"/>
      <c r="O38" s="248"/>
      <c r="P38" s="248"/>
      <c r="Q38" s="249">
        <f t="shared" si="4"/>
        <v>0</v>
      </c>
      <c r="R38" s="249">
        <f t="shared" si="5"/>
        <v>0</v>
      </c>
      <c r="S38" s="249">
        <f t="shared" si="6"/>
        <v>0</v>
      </c>
    </row>
    <row r="39" spans="1:19" x14ac:dyDescent="0.3">
      <c r="A39" s="710"/>
      <c r="B39" s="250" t="s">
        <v>96</v>
      </c>
      <c r="C39" s="248"/>
      <c r="D39" s="248"/>
      <c r="E39" s="248"/>
      <c r="F39" s="248"/>
      <c r="G39" s="248"/>
      <c r="H39" s="248"/>
      <c r="I39" s="248"/>
      <c r="J39" s="248"/>
      <c r="K39" s="248"/>
      <c r="L39" s="248"/>
      <c r="M39" s="248"/>
      <c r="N39" s="248"/>
      <c r="O39" s="248"/>
      <c r="P39" s="248"/>
      <c r="Q39" s="249">
        <f t="shared" si="4"/>
        <v>0</v>
      </c>
      <c r="R39" s="249">
        <f t="shared" si="5"/>
        <v>0</v>
      </c>
      <c r="S39" s="249">
        <f t="shared" si="6"/>
        <v>0</v>
      </c>
    </row>
    <row r="40" spans="1:19" x14ac:dyDescent="0.3">
      <c r="A40" s="710"/>
      <c r="B40" s="250" t="s">
        <v>97</v>
      </c>
      <c r="C40" s="248"/>
      <c r="D40" s="248"/>
      <c r="E40" s="248"/>
      <c r="F40" s="248"/>
      <c r="G40" s="248"/>
      <c r="H40" s="248"/>
      <c r="I40" s="248"/>
      <c r="J40" s="248"/>
      <c r="K40" s="248"/>
      <c r="L40" s="248"/>
      <c r="M40" s="248"/>
      <c r="N40" s="248"/>
      <c r="O40" s="248"/>
      <c r="P40" s="248"/>
      <c r="Q40" s="249">
        <f t="shared" si="4"/>
        <v>0</v>
      </c>
      <c r="R40" s="249">
        <f t="shared" si="5"/>
        <v>0</v>
      </c>
      <c r="S40" s="249">
        <f t="shared" si="6"/>
        <v>0</v>
      </c>
    </row>
    <row r="41" spans="1:19" x14ac:dyDescent="0.3">
      <c r="A41" s="710"/>
      <c r="B41" s="250" t="s">
        <v>98</v>
      </c>
      <c r="C41" s="248"/>
      <c r="D41" s="248"/>
      <c r="E41" s="248"/>
      <c r="F41" s="248"/>
      <c r="G41" s="248"/>
      <c r="H41" s="248"/>
      <c r="I41" s="248"/>
      <c r="J41" s="248"/>
      <c r="K41" s="248"/>
      <c r="L41" s="248"/>
      <c r="M41" s="248"/>
      <c r="N41" s="248"/>
      <c r="O41" s="248"/>
      <c r="P41" s="248"/>
      <c r="Q41" s="249">
        <f t="shared" si="4"/>
        <v>0</v>
      </c>
      <c r="R41" s="249">
        <f t="shared" si="5"/>
        <v>0</v>
      </c>
      <c r="S41" s="249">
        <f t="shared" si="6"/>
        <v>0</v>
      </c>
    </row>
    <row r="42" spans="1:19" x14ac:dyDescent="0.3">
      <c r="A42" s="710"/>
      <c r="B42" s="250" t="s">
        <v>99</v>
      </c>
      <c r="C42" s="248"/>
      <c r="D42" s="248"/>
      <c r="E42" s="248"/>
      <c r="F42" s="248"/>
      <c r="G42" s="248"/>
      <c r="H42" s="248"/>
      <c r="I42" s="248"/>
      <c r="J42" s="248"/>
      <c r="K42" s="248"/>
      <c r="L42" s="248"/>
      <c r="M42" s="248"/>
      <c r="N42" s="248"/>
      <c r="O42" s="248"/>
      <c r="P42" s="248"/>
      <c r="Q42" s="249">
        <f t="shared" si="4"/>
        <v>0</v>
      </c>
      <c r="R42" s="249">
        <f t="shared" si="5"/>
        <v>0</v>
      </c>
      <c r="S42" s="249">
        <f t="shared" si="6"/>
        <v>0</v>
      </c>
    </row>
    <row r="43" spans="1:19" ht="14.25" thickBot="1" x14ac:dyDescent="0.35">
      <c r="A43" s="710"/>
      <c r="B43" s="14" t="s">
        <v>95</v>
      </c>
      <c r="C43" s="15">
        <f t="shared" ref="C43:S43" si="7">SUM(C31:C42)</f>
        <v>0</v>
      </c>
      <c r="D43" s="15">
        <f t="shared" si="7"/>
        <v>0</v>
      </c>
      <c r="E43" s="15">
        <f t="shared" si="7"/>
        <v>0</v>
      </c>
      <c r="F43" s="15">
        <f t="shared" si="7"/>
        <v>0</v>
      </c>
      <c r="G43" s="15">
        <f t="shared" si="7"/>
        <v>0</v>
      </c>
      <c r="H43" s="15">
        <f t="shared" si="7"/>
        <v>0</v>
      </c>
      <c r="I43" s="15">
        <f t="shared" si="7"/>
        <v>0</v>
      </c>
      <c r="J43" s="15">
        <f t="shared" si="7"/>
        <v>0</v>
      </c>
      <c r="K43" s="15">
        <f t="shared" si="7"/>
        <v>0</v>
      </c>
      <c r="L43" s="15">
        <f t="shared" si="7"/>
        <v>0</v>
      </c>
      <c r="M43" s="15">
        <f t="shared" si="7"/>
        <v>0</v>
      </c>
      <c r="N43" s="15">
        <f t="shared" si="7"/>
        <v>0</v>
      </c>
      <c r="O43" s="15">
        <f t="shared" si="7"/>
        <v>0</v>
      </c>
      <c r="P43" s="15">
        <f t="shared" si="7"/>
        <v>0</v>
      </c>
      <c r="Q43" s="15">
        <f t="shared" si="7"/>
        <v>0</v>
      </c>
      <c r="R43" s="15">
        <f t="shared" si="7"/>
        <v>0</v>
      </c>
      <c r="S43" s="15">
        <f t="shared" si="7"/>
        <v>0</v>
      </c>
    </row>
    <row r="44" spans="1:19" x14ac:dyDescent="0.3">
      <c r="B44" s="118"/>
      <c r="C44" s="203"/>
      <c r="D44" s="203"/>
      <c r="E44" s="203"/>
      <c r="F44" s="203"/>
      <c r="G44" s="203"/>
      <c r="H44" s="203"/>
      <c r="I44" s="203"/>
      <c r="J44" s="203"/>
      <c r="K44" s="203"/>
      <c r="L44" s="203"/>
      <c r="M44" s="203"/>
      <c r="N44" s="203"/>
      <c r="O44" s="203"/>
      <c r="P44" s="203"/>
      <c r="Q44" s="203"/>
      <c r="R44" s="203"/>
      <c r="S44" s="203"/>
    </row>
    <row r="45" spans="1:19" ht="12" customHeight="1" x14ac:dyDescent="0.3">
      <c r="B45" s="118"/>
      <c r="C45" s="203"/>
      <c r="D45" s="203"/>
      <c r="E45" s="203"/>
      <c r="F45" s="203"/>
      <c r="G45" s="203"/>
      <c r="H45" s="203"/>
      <c r="I45" s="203"/>
      <c r="J45" s="203"/>
      <c r="K45" s="203"/>
      <c r="L45" s="203"/>
      <c r="M45" s="203"/>
      <c r="N45" s="203"/>
      <c r="O45" s="203"/>
      <c r="P45" s="203"/>
      <c r="Q45" s="203"/>
      <c r="R45" s="203"/>
      <c r="S45" s="203"/>
    </row>
    <row r="46" spans="1:19" x14ac:dyDescent="0.3">
      <c r="B46" s="118"/>
      <c r="C46" s="203"/>
      <c r="D46" s="203"/>
      <c r="E46" s="203"/>
      <c r="F46" s="203"/>
      <c r="G46" s="203"/>
      <c r="H46" s="203"/>
      <c r="I46" s="203"/>
      <c r="J46" s="203"/>
      <c r="K46" s="203"/>
      <c r="L46" s="203"/>
      <c r="M46" s="203"/>
      <c r="N46" s="203"/>
      <c r="O46" s="203"/>
      <c r="P46" s="203"/>
      <c r="Q46" s="203"/>
      <c r="R46" s="203"/>
      <c r="S46" s="203"/>
    </row>
    <row r="47" spans="1:19" ht="12" customHeight="1" x14ac:dyDescent="0.3">
      <c r="A47" s="711" t="str">
        <f>"REALITE "&amp;TAB00!E14</f>
        <v>REALITE 2024</v>
      </c>
      <c r="B47" s="13" t="s">
        <v>72</v>
      </c>
      <c r="C47" s="248"/>
      <c r="D47" s="248"/>
      <c r="E47" s="248"/>
      <c r="F47" s="248"/>
      <c r="G47" s="248"/>
      <c r="H47" s="248"/>
      <c r="I47" s="248"/>
      <c r="J47" s="248"/>
      <c r="K47" s="248"/>
      <c r="L47" s="248"/>
      <c r="M47" s="248"/>
      <c r="N47" s="248"/>
      <c r="O47" s="248"/>
      <c r="P47" s="248"/>
      <c r="Q47" s="249">
        <f>SUM(C47,F47:J47,M47:N47)</f>
        <v>0</v>
      </c>
      <c r="R47" s="249">
        <f t="shared" ref="R47:R67" si="8">SUM(D47,K47,O47)</f>
        <v>0</v>
      </c>
      <c r="S47" s="249">
        <f t="shared" ref="S47:S67" si="9">SUM(E47,L47,P47)</f>
        <v>0</v>
      </c>
    </row>
    <row r="48" spans="1:19" x14ac:dyDescent="0.3">
      <c r="A48" s="711"/>
      <c r="B48" s="13" t="s">
        <v>73</v>
      </c>
      <c r="C48" s="248"/>
      <c r="D48" s="248"/>
      <c r="E48" s="248"/>
      <c r="F48" s="248"/>
      <c r="G48" s="248"/>
      <c r="H48" s="248"/>
      <c r="I48" s="248"/>
      <c r="J48" s="248"/>
      <c r="K48" s="248"/>
      <c r="L48" s="248"/>
      <c r="M48" s="248"/>
      <c r="N48" s="248"/>
      <c r="O48" s="248"/>
      <c r="P48" s="248"/>
      <c r="Q48" s="249">
        <f t="shared" ref="Q48:Q67" si="10">SUM(C48,F48:J48,M48:N48)</f>
        <v>0</v>
      </c>
      <c r="R48" s="249">
        <f t="shared" si="8"/>
        <v>0</v>
      </c>
      <c r="S48" s="249">
        <f t="shared" si="9"/>
        <v>0</v>
      </c>
    </row>
    <row r="49" spans="1:19" x14ac:dyDescent="0.3">
      <c r="A49" s="711"/>
      <c r="B49" s="13" t="s">
        <v>74</v>
      </c>
      <c r="C49" s="248"/>
      <c r="D49" s="248"/>
      <c r="E49" s="248"/>
      <c r="F49" s="248"/>
      <c r="G49" s="248"/>
      <c r="H49" s="248"/>
      <c r="I49" s="248"/>
      <c r="J49" s="248"/>
      <c r="K49" s="248"/>
      <c r="L49" s="248"/>
      <c r="M49" s="248"/>
      <c r="N49" s="248"/>
      <c r="O49" s="248"/>
      <c r="P49" s="248"/>
      <c r="Q49" s="249">
        <f t="shared" si="10"/>
        <v>0</v>
      </c>
      <c r="R49" s="249">
        <f t="shared" si="8"/>
        <v>0</v>
      </c>
      <c r="S49" s="249">
        <f t="shared" si="9"/>
        <v>0</v>
      </c>
    </row>
    <row r="50" spans="1:19" x14ac:dyDescent="0.3">
      <c r="A50" s="711"/>
      <c r="B50" s="13" t="s">
        <v>75</v>
      </c>
      <c r="C50" s="248"/>
      <c r="D50" s="248"/>
      <c r="E50" s="248"/>
      <c r="F50" s="248"/>
      <c r="G50" s="248"/>
      <c r="H50" s="248"/>
      <c r="I50" s="248"/>
      <c r="J50" s="248"/>
      <c r="K50" s="248"/>
      <c r="L50" s="248"/>
      <c r="M50" s="248"/>
      <c r="N50" s="248"/>
      <c r="O50" s="248"/>
      <c r="P50" s="248"/>
      <c r="Q50" s="249">
        <f t="shared" si="10"/>
        <v>0</v>
      </c>
      <c r="R50" s="249">
        <f t="shared" si="8"/>
        <v>0</v>
      </c>
      <c r="S50" s="249">
        <f t="shared" si="9"/>
        <v>0</v>
      </c>
    </row>
    <row r="51" spans="1:19" x14ac:dyDescent="0.3">
      <c r="A51" s="711"/>
      <c r="B51" s="13" t="s">
        <v>76</v>
      </c>
      <c r="C51" s="248"/>
      <c r="D51" s="248"/>
      <c r="E51" s="248"/>
      <c r="F51" s="248"/>
      <c r="G51" s="248"/>
      <c r="H51" s="248"/>
      <c r="I51" s="248"/>
      <c r="J51" s="248"/>
      <c r="K51" s="248"/>
      <c r="L51" s="248"/>
      <c r="M51" s="248"/>
      <c r="N51" s="248"/>
      <c r="O51" s="248"/>
      <c r="P51" s="248"/>
      <c r="Q51" s="249">
        <f t="shared" si="10"/>
        <v>0</v>
      </c>
      <c r="R51" s="249">
        <f t="shared" si="8"/>
        <v>0</v>
      </c>
      <c r="S51" s="249">
        <f t="shared" si="9"/>
        <v>0</v>
      </c>
    </row>
    <row r="52" spans="1:19" x14ac:dyDescent="0.3">
      <c r="A52" s="711"/>
      <c r="B52" s="13" t="s">
        <v>77</v>
      </c>
      <c r="C52" s="248"/>
      <c r="D52" s="248"/>
      <c r="E52" s="248"/>
      <c r="F52" s="248"/>
      <c r="G52" s="248"/>
      <c r="H52" s="248"/>
      <c r="I52" s="248"/>
      <c r="J52" s="248"/>
      <c r="K52" s="248"/>
      <c r="L52" s="248"/>
      <c r="M52" s="248"/>
      <c r="N52" s="248"/>
      <c r="O52" s="248"/>
      <c r="P52" s="248"/>
      <c r="Q52" s="249">
        <f t="shared" si="10"/>
        <v>0</v>
      </c>
      <c r="R52" s="249">
        <f t="shared" si="8"/>
        <v>0</v>
      </c>
      <c r="S52" s="249">
        <f t="shared" si="9"/>
        <v>0</v>
      </c>
    </row>
    <row r="53" spans="1:19" x14ac:dyDescent="0.3">
      <c r="A53" s="711"/>
      <c r="B53" s="13" t="s">
        <v>78</v>
      </c>
      <c r="C53" s="248"/>
      <c r="D53" s="248"/>
      <c r="E53" s="248"/>
      <c r="F53" s="248"/>
      <c r="G53" s="248"/>
      <c r="H53" s="248"/>
      <c r="I53" s="248"/>
      <c r="J53" s="248"/>
      <c r="K53" s="248"/>
      <c r="L53" s="248"/>
      <c r="M53" s="248"/>
      <c r="N53" s="248"/>
      <c r="O53" s="248"/>
      <c r="P53" s="248"/>
      <c r="Q53" s="249">
        <f t="shared" si="10"/>
        <v>0</v>
      </c>
      <c r="R53" s="249">
        <f t="shared" si="8"/>
        <v>0</v>
      </c>
      <c r="S53" s="249">
        <f t="shared" si="9"/>
        <v>0</v>
      </c>
    </row>
    <row r="54" spans="1:19" x14ac:dyDescent="0.3">
      <c r="A54" s="711"/>
      <c r="B54" s="13" t="s">
        <v>79</v>
      </c>
      <c r="C54" s="248"/>
      <c r="D54" s="248"/>
      <c r="E54" s="248"/>
      <c r="F54" s="248"/>
      <c r="G54" s="248"/>
      <c r="H54" s="248"/>
      <c r="I54" s="248"/>
      <c r="J54" s="248"/>
      <c r="K54" s="248"/>
      <c r="L54" s="248"/>
      <c r="M54" s="248"/>
      <c r="N54" s="248"/>
      <c r="O54" s="248"/>
      <c r="P54" s="248"/>
      <c r="Q54" s="249">
        <f t="shared" si="10"/>
        <v>0</v>
      </c>
      <c r="R54" s="249">
        <f t="shared" si="8"/>
        <v>0</v>
      </c>
      <c r="S54" s="249">
        <f t="shared" si="9"/>
        <v>0</v>
      </c>
    </row>
    <row r="55" spans="1:19" x14ac:dyDescent="0.3">
      <c r="A55" s="711"/>
      <c r="B55" s="13" t="s">
        <v>80</v>
      </c>
      <c r="C55" s="248"/>
      <c r="D55" s="248"/>
      <c r="E55" s="248"/>
      <c r="F55" s="248"/>
      <c r="G55" s="248"/>
      <c r="H55" s="248"/>
      <c r="I55" s="248"/>
      <c r="J55" s="248"/>
      <c r="K55" s="248"/>
      <c r="L55" s="248"/>
      <c r="M55" s="248"/>
      <c r="N55" s="248"/>
      <c r="O55" s="248"/>
      <c r="P55" s="248"/>
      <c r="Q55" s="249">
        <f t="shared" si="10"/>
        <v>0</v>
      </c>
      <c r="R55" s="249">
        <f t="shared" si="8"/>
        <v>0</v>
      </c>
      <c r="S55" s="249">
        <f t="shared" si="9"/>
        <v>0</v>
      </c>
    </row>
    <row r="56" spans="1:19" x14ac:dyDescent="0.3">
      <c r="A56" s="711"/>
      <c r="B56" s="13" t="s">
        <v>81</v>
      </c>
      <c r="C56" s="248"/>
      <c r="D56" s="248"/>
      <c r="E56" s="248"/>
      <c r="F56" s="248"/>
      <c r="G56" s="248"/>
      <c r="H56" s="248"/>
      <c r="I56" s="248"/>
      <c r="J56" s="248"/>
      <c r="K56" s="248"/>
      <c r="L56" s="248"/>
      <c r="M56" s="248"/>
      <c r="N56" s="248"/>
      <c r="O56" s="248"/>
      <c r="P56" s="248"/>
      <c r="Q56" s="249">
        <f t="shared" si="10"/>
        <v>0</v>
      </c>
      <c r="R56" s="249">
        <f t="shared" si="8"/>
        <v>0</v>
      </c>
      <c r="S56" s="249">
        <f t="shared" si="9"/>
        <v>0</v>
      </c>
    </row>
    <row r="57" spans="1:19" x14ac:dyDescent="0.3">
      <c r="A57" s="711"/>
      <c r="B57" s="13" t="s">
        <v>82</v>
      </c>
      <c r="C57" s="248"/>
      <c r="D57" s="248"/>
      <c r="E57" s="248"/>
      <c r="F57" s="248"/>
      <c r="G57" s="248"/>
      <c r="H57" s="248"/>
      <c r="I57" s="248"/>
      <c r="J57" s="248"/>
      <c r="K57" s="248"/>
      <c r="L57" s="248"/>
      <c r="M57" s="248"/>
      <c r="N57" s="248"/>
      <c r="O57" s="248"/>
      <c r="P57" s="248"/>
      <c r="Q57" s="249">
        <f t="shared" si="10"/>
        <v>0</v>
      </c>
      <c r="R57" s="249">
        <f t="shared" si="8"/>
        <v>0</v>
      </c>
      <c r="S57" s="249">
        <f t="shared" si="9"/>
        <v>0</v>
      </c>
    </row>
    <row r="58" spans="1:19" x14ac:dyDescent="0.3">
      <c r="A58" s="711"/>
      <c r="B58" s="13" t="s">
        <v>83</v>
      </c>
      <c r="C58" s="248"/>
      <c r="D58" s="248"/>
      <c r="E58" s="248"/>
      <c r="F58" s="248"/>
      <c r="G58" s="248"/>
      <c r="H58" s="248"/>
      <c r="I58" s="248"/>
      <c r="J58" s="248"/>
      <c r="K58" s="248"/>
      <c r="L58" s="248"/>
      <c r="M58" s="248"/>
      <c r="N58" s="248"/>
      <c r="O58" s="248"/>
      <c r="P58" s="248"/>
      <c r="Q58" s="249">
        <f t="shared" si="10"/>
        <v>0</v>
      </c>
      <c r="R58" s="249">
        <f t="shared" si="8"/>
        <v>0</v>
      </c>
      <c r="S58" s="249">
        <f t="shared" si="9"/>
        <v>0</v>
      </c>
    </row>
    <row r="59" spans="1:19" x14ac:dyDescent="0.3">
      <c r="A59" s="711"/>
      <c r="B59" s="13" t="s">
        <v>84</v>
      </c>
      <c r="C59" s="248"/>
      <c r="D59" s="248"/>
      <c r="E59" s="248"/>
      <c r="F59" s="248"/>
      <c r="G59" s="248"/>
      <c r="H59" s="248"/>
      <c r="I59" s="248"/>
      <c r="J59" s="248"/>
      <c r="K59" s="248"/>
      <c r="L59" s="248"/>
      <c r="M59" s="248"/>
      <c r="N59" s="248"/>
      <c r="O59" s="248"/>
      <c r="P59" s="248"/>
      <c r="Q59" s="249">
        <f t="shared" si="10"/>
        <v>0</v>
      </c>
      <c r="R59" s="249">
        <f t="shared" si="8"/>
        <v>0</v>
      </c>
      <c r="S59" s="249">
        <f t="shared" si="9"/>
        <v>0</v>
      </c>
    </row>
    <row r="60" spans="1:19" x14ac:dyDescent="0.3">
      <c r="A60" s="711"/>
      <c r="B60" s="13" t="s">
        <v>85</v>
      </c>
      <c r="C60" s="248"/>
      <c r="D60" s="248"/>
      <c r="E60" s="248"/>
      <c r="F60" s="248"/>
      <c r="G60" s="248"/>
      <c r="H60" s="248"/>
      <c r="I60" s="248"/>
      <c r="J60" s="248"/>
      <c r="K60" s="248"/>
      <c r="L60" s="248"/>
      <c r="M60" s="248"/>
      <c r="N60" s="248"/>
      <c r="O60" s="248"/>
      <c r="P60" s="248"/>
      <c r="Q60" s="249">
        <f t="shared" si="10"/>
        <v>0</v>
      </c>
      <c r="R60" s="249">
        <f t="shared" si="8"/>
        <v>0</v>
      </c>
      <c r="S60" s="249">
        <f t="shared" si="9"/>
        <v>0</v>
      </c>
    </row>
    <row r="61" spans="1:19" x14ac:dyDescent="0.3">
      <c r="A61" s="711"/>
      <c r="B61" s="13" t="s">
        <v>86</v>
      </c>
      <c r="C61" s="248"/>
      <c r="D61" s="248"/>
      <c r="E61" s="248"/>
      <c r="F61" s="248"/>
      <c r="G61" s="248"/>
      <c r="H61" s="248"/>
      <c r="I61" s="248"/>
      <c r="J61" s="248"/>
      <c r="K61" s="248"/>
      <c r="L61" s="248"/>
      <c r="M61" s="248"/>
      <c r="N61" s="248"/>
      <c r="O61" s="248"/>
      <c r="P61" s="248"/>
      <c r="Q61" s="249">
        <f t="shared" si="10"/>
        <v>0</v>
      </c>
      <c r="R61" s="249">
        <f t="shared" si="8"/>
        <v>0</v>
      </c>
      <c r="S61" s="249">
        <f t="shared" si="9"/>
        <v>0</v>
      </c>
    </row>
    <row r="62" spans="1:19" x14ac:dyDescent="0.3">
      <c r="A62" s="711"/>
      <c r="B62" s="13" t="s">
        <v>87</v>
      </c>
      <c r="C62" s="248"/>
      <c r="D62" s="248"/>
      <c r="E62" s="248"/>
      <c r="F62" s="248"/>
      <c r="G62" s="248"/>
      <c r="H62" s="248"/>
      <c r="I62" s="248"/>
      <c r="J62" s="248"/>
      <c r="K62" s="248"/>
      <c r="L62" s="248"/>
      <c r="M62" s="248"/>
      <c r="N62" s="248"/>
      <c r="O62" s="248"/>
      <c r="P62" s="248"/>
      <c r="Q62" s="249">
        <f t="shared" si="10"/>
        <v>0</v>
      </c>
      <c r="R62" s="249">
        <f t="shared" si="8"/>
        <v>0</v>
      </c>
      <c r="S62" s="249">
        <f t="shared" si="9"/>
        <v>0</v>
      </c>
    </row>
    <row r="63" spans="1:19" x14ac:dyDescent="0.3">
      <c r="A63" s="711"/>
      <c r="B63" s="13" t="str">
        <f>B24</f>
        <v>Intitulé libre 1</v>
      </c>
      <c r="C63" s="248"/>
      <c r="D63" s="248"/>
      <c r="E63" s="248"/>
      <c r="F63" s="248"/>
      <c r="G63" s="248"/>
      <c r="H63" s="248"/>
      <c r="I63" s="248"/>
      <c r="J63" s="248"/>
      <c r="K63" s="248"/>
      <c r="L63" s="248"/>
      <c r="M63" s="248"/>
      <c r="N63" s="248"/>
      <c r="O63" s="248"/>
      <c r="P63" s="248"/>
      <c r="Q63" s="249">
        <f t="shared" si="10"/>
        <v>0</v>
      </c>
      <c r="R63" s="249">
        <f t="shared" si="8"/>
        <v>0</v>
      </c>
      <c r="S63" s="249">
        <f t="shared" si="9"/>
        <v>0</v>
      </c>
    </row>
    <row r="64" spans="1:19" x14ac:dyDescent="0.3">
      <c r="A64" s="711"/>
      <c r="B64" s="13" t="str">
        <f>B25</f>
        <v>Intitulé libre 2</v>
      </c>
      <c r="C64" s="248"/>
      <c r="D64" s="248"/>
      <c r="E64" s="248"/>
      <c r="F64" s="248"/>
      <c r="G64" s="248"/>
      <c r="H64" s="248"/>
      <c r="I64" s="248"/>
      <c r="J64" s="248"/>
      <c r="K64" s="248"/>
      <c r="L64" s="248"/>
      <c r="M64" s="248"/>
      <c r="N64" s="248"/>
      <c r="O64" s="248"/>
      <c r="P64" s="248"/>
      <c r="Q64" s="249">
        <f t="shared" si="10"/>
        <v>0</v>
      </c>
      <c r="R64" s="249">
        <f t="shared" si="8"/>
        <v>0</v>
      </c>
      <c r="S64" s="249">
        <f t="shared" si="9"/>
        <v>0</v>
      </c>
    </row>
    <row r="65" spans="1:19" x14ac:dyDescent="0.3">
      <c r="A65" s="711"/>
      <c r="B65" s="13" t="str">
        <f>B26</f>
        <v>Intitulé libre 3</v>
      </c>
      <c r="C65" s="248"/>
      <c r="D65" s="248"/>
      <c r="E65" s="248"/>
      <c r="F65" s="248"/>
      <c r="G65" s="248"/>
      <c r="H65" s="248"/>
      <c r="I65" s="248"/>
      <c r="J65" s="248"/>
      <c r="K65" s="248"/>
      <c r="L65" s="248"/>
      <c r="M65" s="248"/>
      <c r="N65" s="248"/>
      <c r="O65" s="248"/>
      <c r="P65" s="248"/>
      <c r="Q65" s="249">
        <f t="shared" si="10"/>
        <v>0</v>
      </c>
      <c r="R65" s="249">
        <f t="shared" si="8"/>
        <v>0</v>
      </c>
      <c r="S65" s="249">
        <f t="shared" si="9"/>
        <v>0</v>
      </c>
    </row>
    <row r="66" spans="1:19" x14ac:dyDescent="0.3">
      <c r="A66" s="711"/>
      <c r="B66" s="13" t="str">
        <f>B27</f>
        <v>Intitulé libre 4</v>
      </c>
      <c r="C66" s="248"/>
      <c r="D66" s="248"/>
      <c r="E66" s="248"/>
      <c r="F66" s="248"/>
      <c r="G66" s="248"/>
      <c r="H66" s="248"/>
      <c r="I66" s="248"/>
      <c r="J66" s="248"/>
      <c r="K66" s="248"/>
      <c r="L66" s="248"/>
      <c r="M66" s="248"/>
      <c r="N66" s="248"/>
      <c r="O66" s="248"/>
      <c r="P66" s="248"/>
      <c r="Q66" s="249">
        <f t="shared" si="10"/>
        <v>0</v>
      </c>
      <c r="R66" s="249">
        <f t="shared" si="8"/>
        <v>0</v>
      </c>
      <c r="S66" s="249">
        <f t="shared" si="9"/>
        <v>0</v>
      </c>
    </row>
    <row r="67" spans="1:19" x14ac:dyDescent="0.3">
      <c r="A67" s="711"/>
      <c r="B67" s="13" t="str">
        <f>B28</f>
        <v>Intitulé libre 5</v>
      </c>
      <c r="C67" s="248"/>
      <c r="D67" s="248"/>
      <c r="E67" s="248"/>
      <c r="F67" s="248"/>
      <c r="G67" s="248"/>
      <c r="H67" s="248"/>
      <c r="I67" s="248"/>
      <c r="J67" s="248"/>
      <c r="K67" s="248"/>
      <c r="L67" s="248"/>
      <c r="M67" s="248"/>
      <c r="N67" s="248"/>
      <c r="O67" s="248"/>
      <c r="P67" s="248"/>
      <c r="Q67" s="249">
        <f t="shared" si="10"/>
        <v>0</v>
      </c>
      <c r="R67" s="249">
        <f t="shared" si="8"/>
        <v>0</v>
      </c>
      <c r="S67" s="249">
        <f t="shared" si="9"/>
        <v>0</v>
      </c>
    </row>
    <row r="68" spans="1:19" ht="14.25" thickBot="1" x14ac:dyDescent="0.35">
      <c r="A68" s="711"/>
      <c r="B68" s="14" t="s">
        <v>88</v>
      </c>
      <c r="C68" s="15">
        <f t="shared" ref="C68:S68" si="11">SUM(C47:C67)</f>
        <v>0</v>
      </c>
      <c r="D68" s="15">
        <f t="shared" si="11"/>
        <v>0</v>
      </c>
      <c r="E68" s="15">
        <f t="shared" si="11"/>
        <v>0</v>
      </c>
      <c r="F68" s="15">
        <f t="shared" si="11"/>
        <v>0</v>
      </c>
      <c r="G68" s="15">
        <f t="shared" si="11"/>
        <v>0</v>
      </c>
      <c r="H68" s="15">
        <f t="shared" si="11"/>
        <v>0</v>
      </c>
      <c r="I68" s="15">
        <f t="shared" si="11"/>
        <v>0</v>
      </c>
      <c r="J68" s="15">
        <f t="shared" si="11"/>
        <v>0</v>
      </c>
      <c r="K68" s="15">
        <f t="shared" si="11"/>
        <v>0</v>
      </c>
      <c r="L68" s="15">
        <f t="shared" si="11"/>
        <v>0</v>
      </c>
      <c r="M68" s="15">
        <f t="shared" si="11"/>
        <v>0</v>
      </c>
      <c r="N68" s="15">
        <f t="shared" si="11"/>
        <v>0</v>
      </c>
      <c r="O68" s="15">
        <f t="shared" si="11"/>
        <v>0</v>
      </c>
      <c r="P68" s="15">
        <f t="shared" si="11"/>
        <v>0</v>
      </c>
      <c r="Q68" s="15">
        <f t="shared" si="11"/>
        <v>0</v>
      </c>
      <c r="R68" s="15">
        <f t="shared" si="11"/>
        <v>0</v>
      </c>
      <c r="S68" s="15">
        <f t="shared" si="11"/>
        <v>0</v>
      </c>
    </row>
    <row r="69" spans="1:19" x14ac:dyDescent="0.3">
      <c r="A69" s="711"/>
      <c r="B69" s="251"/>
      <c r="C69" s="203"/>
      <c r="D69" s="203"/>
      <c r="E69" s="203"/>
      <c r="F69" s="203"/>
      <c r="G69" s="203"/>
      <c r="H69" s="203"/>
      <c r="I69" s="203"/>
      <c r="J69" s="203"/>
      <c r="K69" s="203"/>
      <c r="L69" s="203"/>
      <c r="M69" s="203"/>
      <c r="N69" s="203"/>
      <c r="O69" s="203"/>
      <c r="P69" s="203"/>
      <c r="Q69" s="203"/>
      <c r="R69" s="203"/>
      <c r="S69" s="203"/>
    </row>
    <row r="70" spans="1:19" x14ac:dyDescent="0.3">
      <c r="A70" s="711"/>
      <c r="B70" s="13" t="s">
        <v>72</v>
      </c>
      <c r="C70" s="248"/>
      <c r="D70" s="248"/>
      <c r="E70" s="248"/>
      <c r="F70" s="248"/>
      <c r="G70" s="248"/>
      <c r="H70" s="248"/>
      <c r="I70" s="248"/>
      <c r="J70" s="248"/>
      <c r="K70" s="248"/>
      <c r="L70" s="248"/>
      <c r="M70" s="248"/>
      <c r="N70" s="248"/>
      <c r="O70" s="248"/>
      <c r="P70" s="248"/>
      <c r="Q70" s="249">
        <f t="shared" ref="Q70:Q81" si="12">SUM(C70,F70:J70,M70:N70)</f>
        <v>0</v>
      </c>
      <c r="R70" s="249">
        <f t="shared" ref="R70:R81" si="13">SUM(D70,K70,O70)</f>
        <v>0</v>
      </c>
      <c r="S70" s="249">
        <f t="shared" ref="S70:S81" si="14">SUM(E70,L70,P70)</f>
        <v>0</v>
      </c>
    </row>
    <row r="71" spans="1:19" x14ac:dyDescent="0.3">
      <c r="A71" s="711"/>
      <c r="B71" s="13" t="s">
        <v>89</v>
      </c>
      <c r="C71" s="248"/>
      <c r="D71" s="248"/>
      <c r="E71" s="248"/>
      <c r="F71" s="248"/>
      <c r="G71" s="248"/>
      <c r="H71" s="248"/>
      <c r="I71" s="248"/>
      <c r="J71" s="248"/>
      <c r="K71" s="248"/>
      <c r="L71" s="248"/>
      <c r="M71" s="248"/>
      <c r="N71" s="248"/>
      <c r="O71" s="248"/>
      <c r="P71" s="248"/>
      <c r="Q71" s="249">
        <f t="shared" si="12"/>
        <v>0</v>
      </c>
      <c r="R71" s="249">
        <f t="shared" si="13"/>
        <v>0</v>
      </c>
      <c r="S71" s="249">
        <f t="shared" si="14"/>
        <v>0</v>
      </c>
    </row>
    <row r="72" spans="1:19" x14ac:dyDescent="0.3">
      <c r="A72" s="711"/>
      <c r="B72" s="13" t="s">
        <v>90</v>
      </c>
      <c r="C72" s="248"/>
      <c r="D72" s="248"/>
      <c r="E72" s="248"/>
      <c r="F72" s="248"/>
      <c r="G72" s="248"/>
      <c r="H72" s="248"/>
      <c r="I72" s="248"/>
      <c r="J72" s="248"/>
      <c r="K72" s="248"/>
      <c r="L72" s="248"/>
      <c r="M72" s="248"/>
      <c r="N72" s="248"/>
      <c r="O72" s="248"/>
      <c r="P72" s="248"/>
      <c r="Q72" s="249">
        <f t="shared" si="12"/>
        <v>0</v>
      </c>
      <c r="R72" s="249">
        <f t="shared" si="13"/>
        <v>0</v>
      </c>
      <c r="S72" s="249">
        <f t="shared" si="14"/>
        <v>0</v>
      </c>
    </row>
    <row r="73" spans="1:19" x14ac:dyDescent="0.3">
      <c r="A73" s="711"/>
      <c r="B73" s="13" t="s">
        <v>91</v>
      </c>
      <c r="C73" s="248"/>
      <c r="D73" s="248"/>
      <c r="E73" s="248"/>
      <c r="F73" s="248"/>
      <c r="G73" s="248"/>
      <c r="H73" s="248"/>
      <c r="I73" s="248"/>
      <c r="J73" s="248"/>
      <c r="K73" s="248"/>
      <c r="L73" s="248"/>
      <c r="M73" s="248"/>
      <c r="N73" s="248"/>
      <c r="O73" s="248"/>
      <c r="P73" s="248"/>
      <c r="Q73" s="249">
        <f t="shared" si="12"/>
        <v>0</v>
      </c>
      <c r="R73" s="249">
        <f t="shared" si="13"/>
        <v>0</v>
      </c>
      <c r="S73" s="249">
        <f t="shared" si="14"/>
        <v>0</v>
      </c>
    </row>
    <row r="74" spans="1:19" x14ac:dyDescent="0.3">
      <c r="A74" s="711"/>
      <c r="B74" s="13" t="s">
        <v>92</v>
      </c>
      <c r="C74" s="248"/>
      <c r="D74" s="248"/>
      <c r="E74" s="248"/>
      <c r="F74" s="248"/>
      <c r="G74" s="248"/>
      <c r="H74" s="248"/>
      <c r="I74" s="248"/>
      <c r="J74" s="248"/>
      <c r="K74" s="248"/>
      <c r="L74" s="248"/>
      <c r="M74" s="248"/>
      <c r="N74" s="248"/>
      <c r="O74" s="248"/>
      <c r="P74" s="248"/>
      <c r="Q74" s="249">
        <f t="shared" si="12"/>
        <v>0</v>
      </c>
      <c r="R74" s="249">
        <f t="shared" si="13"/>
        <v>0</v>
      </c>
      <c r="S74" s="249">
        <f t="shared" si="14"/>
        <v>0</v>
      </c>
    </row>
    <row r="75" spans="1:19" x14ac:dyDescent="0.3">
      <c r="A75" s="711"/>
      <c r="B75" s="13" t="s">
        <v>93</v>
      </c>
      <c r="C75" s="248"/>
      <c r="D75" s="248"/>
      <c r="E75" s="248"/>
      <c r="F75" s="248"/>
      <c r="G75" s="248"/>
      <c r="H75" s="248"/>
      <c r="I75" s="248"/>
      <c r="J75" s="248"/>
      <c r="K75" s="248"/>
      <c r="L75" s="248"/>
      <c r="M75" s="248"/>
      <c r="N75" s="248"/>
      <c r="O75" s="248"/>
      <c r="P75" s="248"/>
      <c r="Q75" s="249">
        <f t="shared" si="12"/>
        <v>0</v>
      </c>
      <c r="R75" s="249">
        <f t="shared" si="13"/>
        <v>0</v>
      </c>
      <c r="S75" s="249">
        <f t="shared" si="14"/>
        <v>0</v>
      </c>
    </row>
    <row r="76" spans="1:19" x14ac:dyDescent="0.3">
      <c r="A76" s="711"/>
      <c r="B76" s="13" t="s">
        <v>94</v>
      </c>
      <c r="C76" s="248"/>
      <c r="D76" s="248"/>
      <c r="E76" s="248"/>
      <c r="F76" s="248"/>
      <c r="G76" s="248"/>
      <c r="H76" s="248"/>
      <c r="I76" s="248"/>
      <c r="J76" s="248"/>
      <c r="K76" s="248"/>
      <c r="L76" s="248"/>
      <c r="M76" s="248"/>
      <c r="N76" s="248"/>
      <c r="O76" s="248"/>
      <c r="P76" s="248"/>
      <c r="Q76" s="249">
        <f t="shared" si="12"/>
        <v>0</v>
      </c>
      <c r="R76" s="249">
        <f t="shared" si="13"/>
        <v>0</v>
      </c>
      <c r="S76" s="249">
        <f t="shared" si="14"/>
        <v>0</v>
      </c>
    </row>
    <row r="77" spans="1:19" x14ac:dyDescent="0.3">
      <c r="A77" s="711"/>
      <c r="B77" s="13" t="str">
        <f>B38</f>
        <v>Intitulé libre 1</v>
      </c>
      <c r="C77" s="248"/>
      <c r="D77" s="248"/>
      <c r="E77" s="248"/>
      <c r="F77" s="248"/>
      <c r="G77" s="248"/>
      <c r="H77" s="248"/>
      <c r="I77" s="248"/>
      <c r="J77" s="248"/>
      <c r="K77" s="248"/>
      <c r="L77" s="248"/>
      <c r="M77" s="248"/>
      <c r="N77" s="248"/>
      <c r="O77" s="248"/>
      <c r="P77" s="248"/>
      <c r="Q77" s="249">
        <f t="shared" si="12"/>
        <v>0</v>
      </c>
      <c r="R77" s="249">
        <f t="shared" si="13"/>
        <v>0</v>
      </c>
      <c r="S77" s="249">
        <f t="shared" si="14"/>
        <v>0</v>
      </c>
    </row>
    <row r="78" spans="1:19" x14ac:dyDescent="0.3">
      <c r="A78" s="711"/>
      <c r="B78" s="13" t="str">
        <f>B39</f>
        <v>Intitulé libre 2</v>
      </c>
      <c r="C78" s="248"/>
      <c r="D78" s="248"/>
      <c r="E78" s="248"/>
      <c r="F78" s="248"/>
      <c r="G78" s="248"/>
      <c r="H78" s="248"/>
      <c r="I78" s="248"/>
      <c r="J78" s="248"/>
      <c r="K78" s="248"/>
      <c r="L78" s="248"/>
      <c r="M78" s="248"/>
      <c r="N78" s="248"/>
      <c r="O78" s="248"/>
      <c r="P78" s="248"/>
      <c r="Q78" s="249">
        <f t="shared" si="12"/>
        <v>0</v>
      </c>
      <c r="R78" s="249">
        <f t="shared" si="13"/>
        <v>0</v>
      </c>
      <c r="S78" s="249">
        <f t="shared" si="14"/>
        <v>0</v>
      </c>
    </row>
    <row r="79" spans="1:19" x14ac:dyDescent="0.3">
      <c r="A79" s="711"/>
      <c r="B79" s="13" t="str">
        <f>B40</f>
        <v>Intitulé libre 3</v>
      </c>
      <c r="C79" s="248"/>
      <c r="D79" s="248"/>
      <c r="E79" s="248"/>
      <c r="F79" s="248"/>
      <c r="G79" s="248"/>
      <c r="H79" s="248"/>
      <c r="I79" s="248"/>
      <c r="J79" s="248"/>
      <c r="K79" s="248"/>
      <c r="L79" s="248"/>
      <c r="M79" s="248"/>
      <c r="N79" s="248"/>
      <c r="O79" s="248"/>
      <c r="P79" s="248"/>
      <c r="Q79" s="249">
        <f t="shared" si="12"/>
        <v>0</v>
      </c>
      <c r="R79" s="249">
        <f t="shared" si="13"/>
        <v>0</v>
      </c>
      <c r="S79" s="249">
        <f t="shared" si="14"/>
        <v>0</v>
      </c>
    </row>
    <row r="80" spans="1:19" x14ac:dyDescent="0.3">
      <c r="A80" s="711"/>
      <c r="B80" s="13" t="str">
        <f>B41</f>
        <v>Intitulé libre 4</v>
      </c>
      <c r="C80" s="248"/>
      <c r="D80" s="248"/>
      <c r="E80" s="248"/>
      <c r="F80" s="248"/>
      <c r="G80" s="248"/>
      <c r="H80" s="248"/>
      <c r="I80" s="248"/>
      <c r="J80" s="248"/>
      <c r="K80" s="248"/>
      <c r="L80" s="248"/>
      <c r="M80" s="248"/>
      <c r="N80" s="248"/>
      <c r="O80" s="248"/>
      <c r="P80" s="248"/>
      <c r="Q80" s="249">
        <f t="shared" si="12"/>
        <v>0</v>
      </c>
      <c r="R80" s="249">
        <f t="shared" si="13"/>
        <v>0</v>
      </c>
      <c r="S80" s="249">
        <f t="shared" si="14"/>
        <v>0</v>
      </c>
    </row>
    <row r="81" spans="1:19" x14ac:dyDescent="0.3">
      <c r="A81" s="711"/>
      <c r="B81" s="13" t="str">
        <f>B42</f>
        <v>Intitulé libre 5</v>
      </c>
      <c r="C81" s="248"/>
      <c r="D81" s="248"/>
      <c r="E81" s="248"/>
      <c r="F81" s="248"/>
      <c r="G81" s="248"/>
      <c r="H81" s="248"/>
      <c r="I81" s="248"/>
      <c r="J81" s="248"/>
      <c r="K81" s="248"/>
      <c r="L81" s="248"/>
      <c r="M81" s="248"/>
      <c r="N81" s="248"/>
      <c r="O81" s="248"/>
      <c r="P81" s="248"/>
      <c r="Q81" s="249">
        <f t="shared" si="12"/>
        <v>0</v>
      </c>
      <c r="R81" s="249">
        <f t="shared" si="13"/>
        <v>0</v>
      </c>
      <c r="S81" s="249">
        <f t="shared" si="14"/>
        <v>0</v>
      </c>
    </row>
    <row r="82" spans="1:19" ht="14.25" thickBot="1" x14ac:dyDescent="0.35">
      <c r="A82" s="711"/>
      <c r="B82" s="14" t="s">
        <v>95</v>
      </c>
      <c r="C82" s="15">
        <f t="shared" ref="C82:S82" si="15">SUM(C70:C81)</f>
        <v>0</v>
      </c>
      <c r="D82" s="15">
        <f t="shared" si="15"/>
        <v>0</v>
      </c>
      <c r="E82" s="15">
        <f t="shared" si="15"/>
        <v>0</v>
      </c>
      <c r="F82" s="15">
        <f t="shared" si="15"/>
        <v>0</v>
      </c>
      <c r="G82" s="15">
        <f t="shared" si="15"/>
        <v>0</v>
      </c>
      <c r="H82" s="15">
        <f t="shared" si="15"/>
        <v>0</v>
      </c>
      <c r="I82" s="15">
        <f t="shared" si="15"/>
        <v>0</v>
      </c>
      <c r="J82" s="15">
        <f t="shared" si="15"/>
        <v>0</v>
      </c>
      <c r="K82" s="15">
        <f t="shared" si="15"/>
        <v>0</v>
      </c>
      <c r="L82" s="15">
        <f t="shared" si="15"/>
        <v>0</v>
      </c>
      <c r="M82" s="15">
        <f t="shared" si="15"/>
        <v>0</v>
      </c>
      <c r="N82" s="15">
        <f t="shared" si="15"/>
        <v>0</v>
      </c>
      <c r="O82" s="15">
        <f t="shared" si="15"/>
        <v>0</v>
      </c>
      <c r="P82" s="15">
        <f t="shared" si="15"/>
        <v>0</v>
      </c>
      <c r="Q82" s="15">
        <f t="shared" si="15"/>
        <v>0</v>
      </c>
      <c r="R82" s="15">
        <f t="shared" si="15"/>
        <v>0</v>
      </c>
      <c r="S82" s="15">
        <f t="shared" si="15"/>
        <v>0</v>
      </c>
    </row>
    <row r="83" spans="1:19" s="150" customFormat="1" x14ac:dyDescent="0.3">
      <c r="A83" s="140"/>
      <c r="B83" s="118"/>
      <c r="C83" s="203"/>
      <c r="D83" s="203"/>
      <c r="E83" s="203"/>
      <c r="F83" s="203"/>
      <c r="G83" s="203"/>
      <c r="H83" s="203"/>
      <c r="I83" s="203"/>
      <c r="J83" s="203"/>
      <c r="K83" s="203"/>
      <c r="L83" s="203"/>
      <c r="M83" s="203"/>
      <c r="N83" s="203"/>
      <c r="O83" s="203"/>
      <c r="P83" s="203"/>
      <c r="Q83" s="203"/>
      <c r="R83" s="203"/>
      <c r="S83" s="203"/>
    </row>
    <row r="84" spans="1:19" s="150" customFormat="1" ht="12" customHeight="1" x14ac:dyDescent="0.3">
      <c r="A84" s="710" t="s">
        <v>425</v>
      </c>
      <c r="B84" s="13" t="s">
        <v>72</v>
      </c>
      <c r="C84" s="203">
        <f>C8-C47</f>
        <v>0</v>
      </c>
      <c r="D84" s="203">
        <f t="shared" ref="D84:S84" si="16">D8-D47</f>
        <v>0</v>
      </c>
      <c r="E84" s="203">
        <f t="shared" si="16"/>
        <v>0</v>
      </c>
      <c r="F84" s="203">
        <f t="shared" si="16"/>
        <v>0</v>
      </c>
      <c r="G84" s="203">
        <f t="shared" si="16"/>
        <v>0</v>
      </c>
      <c r="H84" s="203">
        <f t="shared" si="16"/>
        <v>0</v>
      </c>
      <c r="I84" s="203">
        <f t="shared" si="16"/>
        <v>0</v>
      </c>
      <c r="J84" s="203">
        <f t="shared" si="16"/>
        <v>0</v>
      </c>
      <c r="K84" s="203">
        <f t="shared" si="16"/>
        <v>0</v>
      </c>
      <c r="L84" s="203">
        <f t="shared" si="16"/>
        <v>0</v>
      </c>
      <c r="M84" s="203">
        <f t="shared" si="16"/>
        <v>0</v>
      </c>
      <c r="N84" s="203">
        <f t="shared" si="16"/>
        <v>0</v>
      </c>
      <c r="O84" s="203">
        <f t="shared" si="16"/>
        <v>0</v>
      </c>
      <c r="P84" s="203">
        <f t="shared" si="16"/>
        <v>0</v>
      </c>
      <c r="Q84" s="203">
        <f t="shared" si="16"/>
        <v>0</v>
      </c>
      <c r="R84" s="203">
        <f t="shared" si="16"/>
        <v>0</v>
      </c>
      <c r="S84" s="203">
        <f t="shared" si="16"/>
        <v>0</v>
      </c>
    </row>
    <row r="85" spans="1:19" s="150" customFormat="1" x14ac:dyDescent="0.3">
      <c r="A85" s="710"/>
      <c r="B85" s="13" t="s">
        <v>73</v>
      </c>
      <c r="C85" s="203">
        <f t="shared" ref="C85:S85" si="17">C9-C48</f>
        <v>0</v>
      </c>
      <c r="D85" s="203">
        <f t="shared" si="17"/>
        <v>0</v>
      </c>
      <c r="E85" s="203">
        <f t="shared" si="17"/>
        <v>0</v>
      </c>
      <c r="F85" s="203">
        <f t="shared" si="17"/>
        <v>0</v>
      </c>
      <c r="G85" s="203">
        <f t="shared" si="17"/>
        <v>0</v>
      </c>
      <c r="H85" s="203">
        <f t="shared" si="17"/>
        <v>0</v>
      </c>
      <c r="I85" s="203">
        <f t="shared" si="17"/>
        <v>0</v>
      </c>
      <c r="J85" s="203">
        <f t="shared" si="17"/>
        <v>0</v>
      </c>
      <c r="K85" s="203">
        <f t="shared" si="17"/>
        <v>0</v>
      </c>
      <c r="L85" s="203">
        <f t="shared" si="17"/>
        <v>0</v>
      </c>
      <c r="M85" s="203">
        <f t="shared" si="17"/>
        <v>0</v>
      </c>
      <c r="N85" s="203">
        <f t="shared" si="17"/>
        <v>0</v>
      </c>
      <c r="O85" s="203">
        <f t="shared" si="17"/>
        <v>0</v>
      </c>
      <c r="P85" s="203">
        <f t="shared" si="17"/>
        <v>0</v>
      </c>
      <c r="Q85" s="203">
        <f t="shared" si="17"/>
        <v>0</v>
      </c>
      <c r="R85" s="203">
        <f t="shared" si="17"/>
        <v>0</v>
      </c>
      <c r="S85" s="203">
        <f t="shared" si="17"/>
        <v>0</v>
      </c>
    </row>
    <row r="86" spans="1:19" s="150" customFormat="1" x14ac:dyDescent="0.3">
      <c r="A86" s="710"/>
      <c r="B86" s="13" t="s">
        <v>74</v>
      </c>
      <c r="C86" s="203">
        <f t="shared" ref="C86:S86" si="18">C10-C49</f>
        <v>0</v>
      </c>
      <c r="D86" s="203">
        <f t="shared" si="18"/>
        <v>0</v>
      </c>
      <c r="E86" s="203">
        <f t="shared" si="18"/>
        <v>0</v>
      </c>
      <c r="F86" s="203">
        <f t="shared" si="18"/>
        <v>0</v>
      </c>
      <c r="G86" s="203">
        <f t="shared" si="18"/>
        <v>0</v>
      </c>
      <c r="H86" s="203">
        <f t="shared" si="18"/>
        <v>0</v>
      </c>
      <c r="I86" s="203">
        <f t="shared" si="18"/>
        <v>0</v>
      </c>
      <c r="J86" s="203">
        <f t="shared" si="18"/>
        <v>0</v>
      </c>
      <c r="K86" s="203">
        <f t="shared" si="18"/>
        <v>0</v>
      </c>
      <c r="L86" s="203">
        <f t="shared" si="18"/>
        <v>0</v>
      </c>
      <c r="M86" s="203">
        <f t="shared" si="18"/>
        <v>0</v>
      </c>
      <c r="N86" s="203">
        <f t="shared" si="18"/>
        <v>0</v>
      </c>
      <c r="O86" s="203">
        <f t="shared" si="18"/>
        <v>0</v>
      </c>
      <c r="P86" s="203">
        <f t="shared" si="18"/>
        <v>0</v>
      </c>
      <c r="Q86" s="203">
        <f t="shared" si="18"/>
        <v>0</v>
      </c>
      <c r="R86" s="203">
        <f t="shared" si="18"/>
        <v>0</v>
      </c>
      <c r="S86" s="203">
        <f t="shared" si="18"/>
        <v>0</v>
      </c>
    </row>
    <row r="87" spans="1:19" s="150" customFormat="1" x14ac:dyDescent="0.3">
      <c r="A87" s="710"/>
      <c r="B87" s="13" t="s">
        <v>75</v>
      </c>
      <c r="C87" s="203">
        <f t="shared" ref="C87:S87" si="19">C11-C50</f>
        <v>0</v>
      </c>
      <c r="D87" s="203">
        <f t="shared" si="19"/>
        <v>0</v>
      </c>
      <c r="E87" s="203">
        <f t="shared" si="19"/>
        <v>0</v>
      </c>
      <c r="F87" s="203">
        <f t="shared" si="19"/>
        <v>0</v>
      </c>
      <c r="G87" s="203">
        <f t="shared" si="19"/>
        <v>0</v>
      </c>
      <c r="H87" s="203">
        <f t="shared" si="19"/>
        <v>0</v>
      </c>
      <c r="I87" s="203">
        <f t="shared" si="19"/>
        <v>0</v>
      </c>
      <c r="J87" s="203">
        <f t="shared" si="19"/>
        <v>0</v>
      </c>
      <c r="K87" s="203">
        <f t="shared" si="19"/>
        <v>0</v>
      </c>
      <c r="L87" s="203">
        <f t="shared" si="19"/>
        <v>0</v>
      </c>
      <c r="M87" s="203">
        <f t="shared" si="19"/>
        <v>0</v>
      </c>
      <c r="N87" s="203">
        <f t="shared" si="19"/>
        <v>0</v>
      </c>
      <c r="O87" s="203">
        <f t="shared" si="19"/>
        <v>0</v>
      </c>
      <c r="P87" s="203">
        <f t="shared" si="19"/>
        <v>0</v>
      </c>
      <c r="Q87" s="203">
        <f t="shared" si="19"/>
        <v>0</v>
      </c>
      <c r="R87" s="203">
        <f t="shared" si="19"/>
        <v>0</v>
      </c>
      <c r="S87" s="203">
        <f t="shared" si="19"/>
        <v>0</v>
      </c>
    </row>
    <row r="88" spans="1:19" s="150" customFormat="1" x14ac:dyDescent="0.3">
      <c r="A88" s="710"/>
      <c r="B88" s="13" t="s">
        <v>76</v>
      </c>
      <c r="C88" s="203">
        <f t="shared" ref="C88:S88" si="20">C12-C51</f>
        <v>0</v>
      </c>
      <c r="D88" s="203">
        <f t="shared" si="20"/>
        <v>0</v>
      </c>
      <c r="E88" s="203">
        <f t="shared" si="20"/>
        <v>0</v>
      </c>
      <c r="F88" s="203">
        <f t="shared" si="20"/>
        <v>0</v>
      </c>
      <c r="G88" s="203">
        <f t="shared" si="20"/>
        <v>0</v>
      </c>
      <c r="H88" s="203">
        <f t="shared" si="20"/>
        <v>0</v>
      </c>
      <c r="I88" s="203">
        <f t="shared" si="20"/>
        <v>0</v>
      </c>
      <c r="J88" s="203">
        <f t="shared" si="20"/>
        <v>0</v>
      </c>
      <c r="K88" s="203">
        <f t="shared" si="20"/>
        <v>0</v>
      </c>
      <c r="L88" s="203">
        <f t="shared" si="20"/>
        <v>0</v>
      </c>
      <c r="M88" s="203">
        <f t="shared" si="20"/>
        <v>0</v>
      </c>
      <c r="N88" s="203">
        <f t="shared" si="20"/>
        <v>0</v>
      </c>
      <c r="O88" s="203">
        <f t="shared" si="20"/>
        <v>0</v>
      </c>
      <c r="P88" s="203">
        <f t="shared" si="20"/>
        <v>0</v>
      </c>
      <c r="Q88" s="203">
        <f t="shared" si="20"/>
        <v>0</v>
      </c>
      <c r="R88" s="203">
        <f t="shared" si="20"/>
        <v>0</v>
      </c>
      <c r="S88" s="203">
        <f t="shared" si="20"/>
        <v>0</v>
      </c>
    </row>
    <row r="89" spans="1:19" s="150" customFormat="1" x14ac:dyDescent="0.3">
      <c r="A89" s="710"/>
      <c r="B89" s="13" t="s">
        <v>77</v>
      </c>
      <c r="C89" s="203">
        <f t="shared" ref="C89:S89" si="21">C13-C52</f>
        <v>0</v>
      </c>
      <c r="D89" s="203">
        <f t="shared" si="21"/>
        <v>0</v>
      </c>
      <c r="E89" s="203">
        <f t="shared" si="21"/>
        <v>0</v>
      </c>
      <c r="F89" s="203">
        <f t="shared" si="21"/>
        <v>0</v>
      </c>
      <c r="G89" s="203">
        <f t="shared" si="21"/>
        <v>0</v>
      </c>
      <c r="H89" s="203">
        <f t="shared" si="21"/>
        <v>0</v>
      </c>
      <c r="I89" s="203">
        <f t="shared" si="21"/>
        <v>0</v>
      </c>
      <c r="J89" s="203">
        <f t="shared" si="21"/>
        <v>0</v>
      </c>
      <c r="K89" s="203">
        <f t="shared" si="21"/>
        <v>0</v>
      </c>
      <c r="L89" s="203">
        <f t="shared" si="21"/>
        <v>0</v>
      </c>
      <c r="M89" s="203">
        <f t="shared" si="21"/>
        <v>0</v>
      </c>
      <c r="N89" s="203">
        <f t="shared" si="21"/>
        <v>0</v>
      </c>
      <c r="O89" s="203">
        <f t="shared" si="21"/>
        <v>0</v>
      </c>
      <c r="P89" s="203">
        <f t="shared" si="21"/>
        <v>0</v>
      </c>
      <c r="Q89" s="203">
        <f t="shared" si="21"/>
        <v>0</v>
      </c>
      <c r="R89" s="203">
        <f t="shared" si="21"/>
        <v>0</v>
      </c>
      <c r="S89" s="203">
        <f t="shared" si="21"/>
        <v>0</v>
      </c>
    </row>
    <row r="90" spans="1:19" s="150" customFormat="1" x14ac:dyDescent="0.3">
      <c r="A90" s="710"/>
      <c r="B90" s="13" t="s">
        <v>78</v>
      </c>
      <c r="C90" s="203">
        <f t="shared" ref="C90:S90" si="22">C14-C53</f>
        <v>0</v>
      </c>
      <c r="D90" s="203">
        <f t="shared" si="22"/>
        <v>0</v>
      </c>
      <c r="E90" s="203">
        <f t="shared" si="22"/>
        <v>0</v>
      </c>
      <c r="F90" s="203">
        <f t="shared" si="22"/>
        <v>0</v>
      </c>
      <c r="G90" s="203">
        <f t="shared" si="22"/>
        <v>0</v>
      </c>
      <c r="H90" s="203">
        <f t="shared" si="22"/>
        <v>0</v>
      </c>
      <c r="I90" s="203">
        <f t="shared" si="22"/>
        <v>0</v>
      </c>
      <c r="J90" s="203">
        <f t="shared" si="22"/>
        <v>0</v>
      </c>
      <c r="K90" s="203">
        <f t="shared" si="22"/>
        <v>0</v>
      </c>
      <c r="L90" s="203">
        <f t="shared" si="22"/>
        <v>0</v>
      </c>
      <c r="M90" s="203">
        <f t="shared" si="22"/>
        <v>0</v>
      </c>
      <c r="N90" s="203">
        <f t="shared" si="22"/>
        <v>0</v>
      </c>
      <c r="O90" s="203">
        <f t="shared" si="22"/>
        <v>0</v>
      </c>
      <c r="P90" s="203">
        <f t="shared" si="22"/>
        <v>0</v>
      </c>
      <c r="Q90" s="203">
        <f t="shared" si="22"/>
        <v>0</v>
      </c>
      <c r="R90" s="203">
        <f t="shared" si="22"/>
        <v>0</v>
      </c>
      <c r="S90" s="203">
        <f t="shared" si="22"/>
        <v>0</v>
      </c>
    </row>
    <row r="91" spans="1:19" s="150" customFormat="1" x14ac:dyDescent="0.3">
      <c r="A91" s="710"/>
      <c r="B91" s="13" t="s">
        <v>79</v>
      </c>
      <c r="C91" s="203">
        <f t="shared" ref="C91:S91" si="23">C15-C54</f>
        <v>0</v>
      </c>
      <c r="D91" s="203">
        <f t="shared" si="23"/>
        <v>0</v>
      </c>
      <c r="E91" s="203">
        <f t="shared" si="23"/>
        <v>0</v>
      </c>
      <c r="F91" s="203">
        <f t="shared" si="23"/>
        <v>0</v>
      </c>
      <c r="G91" s="203">
        <f t="shared" si="23"/>
        <v>0</v>
      </c>
      <c r="H91" s="203">
        <f t="shared" si="23"/>
        <v>0</v>
      </c>
      <c r="I91" s="203">
        <f t="shared" si="23"/>
        <v>0</v>
      </c>
      <c r="J91" s="203">
        <f t="shared" si="23"/>
        <v>0</v>
      </c>
      <c r="K91" s="203">
        <f t="shared" si="23"/>
        <v>0</v>
      </c>
      <c r="L91" s="203">
        <f t="shared" si="23"/>
        <v>0</v>
      </c>
      <c r="M91" s="203">
        <f t="shared" si="23"/>
        <v>0</v>
      </c>
      <c r="N91" s="203">
        <f t="shared" si="23"/>
        <v>0</v>
      </c>
      <c r="O91" s="203">
        <f t="shared" si="23"/>
        <v>0</v>
      </c>
      <c r="P91" s="203">
        <f t="shared" si="23"/>
        <v>0</v>
      </c>
      <c r="Q91" s="203">
        <f t="shared" si="23"/>
        <v>0</v>
      </c>
      <c r="R91" s="203">
        <f t="shared" si="23"/>
        <v>0</v>
      </c>
      <c r="S91" s="203">
        <f t="shared" si="23"/>
        <v>0</v>
      </c>
    </row>
    <row r="92" spans="1:19" s="150" customFormat="1" x14ac:dyDescent="0.3">
      <c r="A92" s="710"/>
      <c r="B92" s="13" t="s">
        <v>80</v>
      </c>
      <c r="C92" s="203">
        <f t="shared" ref="C92:S92" si="24">C16-C55</f>
        <v>0</v>
      </c>
      <c r="D92" s="203">
        <f t="shared" si="24"/>
        <v>0</v>
      </c>
      <c r="E92" s="203">
        <f t="shared" si="24"/>
        <v>0</v>
      </c>
      <c r="F92" s="203">
        <f t="shared" si="24"/>
        <v>0</v>
      </c>
      <c r="G92" s="203">
        <f t="shared" si="24"/>
        <v>0</v>
      </c>
      <c r="H92" s="203">
        <f t="shared" si="24"/>
        <v>0</v>
      </c>
      <c r="I92" s="203">
        <f t="shared" si="24"/>
        <v>0</v>
      </c>
      <c r="J92" s="203">
        <f t="shared" si="24"/>
        <v>0</v>
      </c>
      <c r="K92" s="203">
        <f t="shared" si="24"/>
        <v>0</v>
      </c>
      <c r="L92" s="203">
        <f t="shared" si="24"/>
        <v>0</v>
      </c>
      <c r="M92" s="203">
        <f t="shared" si="24"/>
        <v>0</v>
      </c>
      <c r="N92" s="203">
        <f t="shared" si="24"/>
        <v>0</v>
      </c>
      <c r="O92" s="203">
        <f t="shared" si="24"/>
        <v>0</v>
      </c>
      <c r="P92" s="203">
        <f t="shared" si="24"/>
        <v>0</v>
      </c>
      <c r="Q92" s="203">
        <f t="shared" si="24"/>
        <v>0</v>
      </c>
      <c r="R92" s="203">
        <f t="shared" si="24"/>
        <v>0</v>
      </c>
      <c r="S92" s="203">
        <f t="shared" si="24"/>
        <v>0</v>
      </c>
    </row>
    <row r="93" spans="1:19" s="150" customFormat="1" x14ac:dyDescent="0.3">
      <c r="A93" s="710"/>
      <c r="B93" s="13" t="s">
        <v>81</v>
      </c>
      <c r="C93" s="203">
        <f t="shared" ref="C93:S93" si="25">C17-C56</f>
        <v>0</v>
      </c>
      <c r="D93" s="203">
        <f t="shared" si="25"/>
        <v>0</v>
      </c>
      <c r="E93" s="203">
        <f t="shared" si="25"/>
        <v>0</v>
      </c>
      <c r="F93" s="203">
        <f t="shared" si="25"/>
        <v>0</v>
      </c>
      <c r="G93" s="203">
        <f t="shared" si="25"/>
        <v>0</v>
      </c>
      <c r="H93" s="203">
        <f t="shared" si="25"/>
        <v>0</v>
      </c>
      <c r="I93" s="203">
        <f t="shared" si="25"/>
        <v>0</v>
      </c>
      <c r="J93" s="203">
        <f t="shared" si="25"/>
        <v>0</v>
      </c>
      <c r="K93" s="203">
        <f t="shared" si="25"/>
        <v>0</v>
      </c>
      <c r="L93" s="203">
        <f t="shared" si="25"/>
        <v>0</v>
      </c>
      <c r="M93" s="203">
        <f t="shared" si="25"/>
        <v>0</v>
      </c>
      <c r="N93" s="203">
        <f t="shared" si="25"/>
        <v>0</v>
      </c>
      <c r="O93" s="203">
        <f t="shared" si="25"/>
        <v>0</v>
      </c>
      <c r="P93" s="203">
        <f t="shared" si="25"/>
        <v>0</v>
      </c>
      <c r="Q93" s="203">
        <f t="shared" si="25"/>
        <v>0</v>
      </c>
      <c r="R93" s="203">
        <f t="shared" si="25"/>
        <v>0</v>
      </c>
      <c r="S93" s="203">
        <f t="shared" si="25"/>
        <v>0</v>
      </c>
    </row>
    <row r="94" spans="1:19" s="150" customFormat="1" x14ac:dyDescent="0.3">
      <c r="A94" s="710"/>
      <c r="B94" s="13" t="s">
        <v>82</v>
      </c>
      <c r="C94" s="203">
        <f t="shared" ref="C94:S94" si="26">C18-C57</f>
        <v>0</v>
      </c>
      <c r="D94" s="203">
        <f t="shared" si="26"/>
        <v>0</v>
      </c>
      <c r="E94" s="203">
        <f t="shared" si="26"/>
        <v>0</v>
      </c>
      <c r="F94" s="203">
        <f t="shared" si="26"/>
        <v>0</v>
      </c>
      <c r="G94" s="203">
        <f t="shared" si="26"/>
        <v>0</v>
      </c>
      <c r="H94" s="203">
        <f t="shared" si="26"/>
        <v>0</v>
      </c>
      <c r="I94" s="203">
        <f t="shared" si="26"/>
        <v>0</v>
      </c>
      <c r="J94" s="203">
        <f t="shared" si="26"/>
        <v>0</v>
      </c>
      <c r="K94" s="203">
        <f t="shared" si="26"/>
        <v>0</v>
      </c>
      <c r="L94" s="203">
        <f t="shared" si="26"/>
        <v>0</v>
      </c>
      <c r="M94" s="203">
        <f t="shared" si="26"/>
        <v>0</v>
      </c>
      <c r="N94" s="203">
        <f t="shared" si="26"/>
        <v>0</v>
      </c>
      <c r="O94" s="203">
        <f t="shared" si="26"/>
        <v>0</v>
      </c>
      <c r="P94" s="203">
        <f t="shared" si="26"/>
        <v>0</v>
      </c>
      <c r="Q94" s="203">
        <f t="shared" si="26"/>
        <v>0</v>
      </c>
      <c r="R94" s="203">
        <f t="shared" si="26"/>
        <v>0</v>
      </c>
      <c r="S94" s="203">
        <f t="shared" si="26"/>
        <v>0</v>
      </c>
    </row>
    <row r="95" spans="1:19" s="150" customFormat="1" x14ac:dyDescent="0.3">
      <c r="A95" s="710"/>
      <c r="B95" s="13" t="s">
        <v>83</v>
      </c>
      <c r="C95" s="203">
        <f t="shared" ref="C95:S95" si="27">C19-C58</f>
        <v>0</v>
      </c>
      <c r="D95" s="203">
        <f t="shared" si="27"/>
        <v>0</v>
      </c>
      <c r="E95" s="203">
        <f t="shared" si="27"/>
        <v>0</v>
      </c>
      <c r="F95" s="203">
        <f t="shared" si="27"/>
        <v>0</v>
      </c>
      <c r="G95" s="203">
        <f t="shared" si="27"/>
        <v>0</v>
      </c>
      <c r="H95" s="203">
        <f t="shared" si="27"/>
        <v>0</v>
      </c>
      <c r="I95" s="203">
        <f t="shared" si="27"/>
        <v>0</v>
      </c>
      <c r="J95" s="203">
        <f t="shared" si="27"/>
        <v>0</v>
      </c>
      <c r="K95" s="203">
        <f t="shared" si="27"/>
        <v>0</v>
      </c>
      <c r="L95" s="203">
        <f t="shared" si="27"/>
        <v>0</v>
      </c>
      <c r="M95" s="203">
        <f t="shared" si="27"/>
        <v>0</v>
      </c>
      <c r="N95" s="203">
        <f t="shared" si="27"/>
        <v>0</v>
      </c>
      <c r="O95" s="203">
        <f t="shared" si="27"/>
        <v>0</v>
      </c>
      <c r="P95" s="203">
        <f t="shared" si="27"/>
        <v>0</v>
      </c>
      <c r="Q95" s="203">
        <f t="shared" si="27"/>
        <v>0</v>
      </c>
      <c r="R95" s="203">
        <f t="shared" si="27"/>
        <v>0</v>
      </c>
      <c r="S95" s="203">
        <f t="shared" si="27"/>
        <v>0</v>
      </c>
    </row>
    <row r="96" spans="1:19" s="150" customFormat="1" x14ac:dyDescent="0.3">
      <c r="A96" s="710"/>
      <c r="B96" s="13" t="s">
        <v>84</v>
      </c>
      <c r="C96" s="203">
        <f t="shared" ref="C96:S96" si="28">C20-C59</f>
        <v>0</v>
      </c>
      <c r="D96" s="203">
        <f t="shared" si="28"/>
        <v>0</v>
      </c>
      <c r="E96" s="203">
        <f t="shared" si="28"/>
        <v>0</v>
      </c>
      <c r="F96" s="203">
        <f t="shared" si="28"/>
        <v>0</v>
      </c>
      <c r="G96" s="203">
        <f t="shared" si="28"/>
        <v>0</v>
      </c>
      <c r="H96" s="203">
        <f t="shared" si="28"/>
        <v>0</v>
      </c>
      <c r="I96" s="203">
        <f t="shared" si="28"/>
        <v>0</v>
      </c>
      <c r="J96" s="203">
        <f t="shared" si="28"/>
        <v>0</v>
      </c>
      <c r="K96" s="203">
        <f t="shared" si="28"/>
        <v>0</v>
      </c>
      <c r="L96" s="203">
        <f t="shared" si="28"/>
        <v>0</v>
      </c>
      <c r="M96" s="203">
        <f t="shared" si="28"/>
        <v>0</v>
      </c>
      <c r="N96" s="203">
        <f t="shared" si="28"/>
        <v>0</v>
      </c>
      <c r="O96" s="203">
        <f t="shared" si="28"/>
        <v>0</v>
      </c>
      <c r="P96" s="203">
        <f t="shared" si="28"/>
        <v>0</v>
      </c>
      <c r="Q96" s="203">
        <f t="shared" si="28"/>
        <v>0</v>
      </c>
      <c r="R96" s="203">
        <f t="shared" si="28"/>
        <v>0</v>
      </c>
      <c r="S96" s="203">
        <f t="shared" si="28"/>
        <v>0</v>
      </c>
    </row>
    <row r="97" spans="1:19" s="150" customFormat="1" x14ac:dyDescent="0.3">
      <c r="A97" s="710"/>
      <c r="B97" s="13" t="s">
        <v>85</v>
      </c>
      <c r="C97" s="203">
        <f t="shared" ref="C97:S97" si="29">C21-C60</f>
        <v>0</v>
      </c>
      <c r="D97" s="203">
        <f t="shared" si="29"/>
        <v>0</v>
      </c>
      <c r="E97" s="203">
        <f t="shared" si="29"/>
        <v>0</v>
      </c>
      <c r="F97" s="203">
        <f t="shared" si="29"/>
        <v>0</v>
      </c>
      <c r="G97" s="203">
        <f t="shared" si="29"/>
        <v>0</v>
      </c>
      <c r="H97" s="203">
        <f t="shared" si="29"/>
        <v>0</v>
      </c>
      <c r="I97" s="203">
        <f t="shared" si="29"/>
        <v>0</v>
      </c>
      <c r="J97" s="203">
        <f t="shared" si="29"/>
        <v>0</v>
      </c>
      <c r="K97" s="203">
        <f t="shared" si="29"/>
        <v>0</v>
      </c>
      <c r="L97" s="203">
        <f t="shared" si="29"/>
        <v>0</v>
      </c>
      <c r="M97" s="203">
        <f t="shared" si="29"/>
        <v>0</v>
      </c>
      <c r="N97" s="203">
        <f t="shared" si="29"/>
        <v>0</v>
      </c>
      <c r="O97" s="203">
        <f t="shared" si="29"/>
        <v>0</v>
      </c>
      <c r="P97" s="203">
        <f t="shared" si="29"/>
        <v>0</v>
      </c>
      <c r="Q97" s="203">
        <f t="shared" si="29"/>
        <v>0</v>
      </c>
      <c r="R97" s="203">
        <f t="shared" si="29"/>
        <v>0</v>
      </c>
      <c r="S97" s="203">
        <f t="shared" si="29"/>
        <v>0</v>
      </c>
    </row>
    <row r="98" spans="1:19" s="150" customFormat="1" x14ac:dyDescent="0.3">
      <c r="A98" s="710"/>
      <c r="B98" s="13" t="s">
        <v>86</v>
      </c>
      <c r="C98" s="203">
        <f t="shared" ref="C98:S98" si="30">C22-C61</f>
        <v>0</v>
      </c>
      <c r="D98" s="203">
        <f t="shared" si="30"/>
        <v>0</v>
      </c>
      <c r="E98" s="203">
        <f t="shared" si="30"/>
        <v>0</v>
      </c>
      <c r="F98" s="203">
        <f t="shared" si="30"/>
        <v>0</v>
      </c>
      <c r="G98" s="203">
        <f t="shared" si="30"/>
        <v>0</v>
      </c>
      <c r="H98" s="203">
        <f t="shared" si="30"/>
        <v>0</v>
      </c>
      <c r="I98" s="203">
        <f t="shared" si="30"/>
        <v>0</v>
      </c>
      <c r="J98" s="203">
        <f t="shared" si="30"/>
        <v>0</v>
      </c>
      <c r="K98" s="203">
        <f t="shared" si="30"/>
        <v>0</v>
      </c>
      <c r="L98" s="203">
        <f t="shared" si="30"/>
        <v>0</v>
      </c>
      <c r="M98" s="203">
        <f t="shared" si="30"/>
        <v>0</v>
      </c>
      <c r="N98" s="203">
        <f t="shared" si="30"/>
        <v>0</v>
      </c>
      <c r="O98" s="203">
        <f t="shared" si="30"/>
        <v>0</v>
      </c>
      <c r="P98" s="203">
        <f t="shared" si="30"/>
        <v>0</v>
      </c>
      <c r="Q98" s="203">
        <f t="shared" si="30"/>
        <v>0</v>
      </c>
      <c r="R98" s="203">
        <f t="shared" si="30"/>
        <v>0</v>
      </c>
      <c r="S98" s="203">
        <f t="shared" si="30"/>
        <v>0</v>
      </c>
    </row>
    <row r="99" spans="1:19" s="150" customFormat="1" x14ac:dyDescent="0.3">
      <c r="A99" s="710"/>
      <c r="B99" s="13" t="s">
        <v>87</v>
      </c>
      <c r="C99" s="203">
        <f t="shared" ref="C99:S99" si="31">C23-C62</f>
        <v>0</v>
      </c>
      <c r="D99" s="203">
        <f t="shared" si="31"/>
        <v>0</v>
      </c>
      <c r="E99" s="203">
        <f t="shared" si="31"/>
        <v>0</v>
      </c>
      <c r="F99" s="203">
        <f t="shared" si="31"/>
        <v>0</v>
      </c>
      <c r="G99" s="203">
        <f t="shared" si="31"/>
        <v>0</v>
      </c>
      <c r="H99" s="203">
        <f t="shared" si="31"/>
        <v>0</v>
      </c>
      <c r="I99" s="203">
        <f t="shared" si="31"/>
        <v>0</v>
      </c>
      <c r="J99" s="203">
        <f t="shared" si="31"/>
        <v>0</v>
      </c>
      <c r="K99" s="203">
        <f t="shared" si="31"/>
        <v>0</v>
      </c>
      <c r="L99" s="203">
        <f t="shared" si="31"/>
        <v>0</v>
      </c>
      <c r="M99" s="203">
        <f t="shared" si="31"/>
        <v>0</v>
      </c>
      <c r="N99" s="203">
        <f t="shared" si="31"/>
        <v>0</v>
      </c>
      <c r="O99" s="203">
        <f t="shared" si="31"/>
        <v>0</v>
      </c>
      <c r="P99" s="203">
        <f t="shared" si="31"/>
        <v>0</v>
      </c>
      <c r="Q99" s="203">
        <f t="shared" si="31"/>
        <v>0</v>
      </c>
      <c r="R99" s="203">
        <f t="shared" si="31"/>
        <v>0</v>
      </c>
      <c r="S99" s="203">
        <f t="shared" si="31"/>
        <v>0</v>
      </c>
    </row>
    <row r="100" spans="1:19" s="150" customFormat="1" x14ac:dyDescent="0.3">
      <c r="A100" s="710"/>
      <c r="B100" s="13" t="str">
        <f>B63</f>
        <v>Intitulé libre 1</v>
      </c>
      <c r="C100" s="203">
        <f t="shared" ref="C100:S100" si="32">C24-C63</f>
        <v>0</v>
      </c>
      <c r="D100" s="203">
        <f t="shared" si="32"/>
        <v>0</v>
      </c>
      <c r="E100" s="203">
        <f t="shared" si="32"/>
        <v>0</v>
      </c>
      <c r="F100" s="203">
        <f t="shared" si="32"/>
        <v>0</v>
      </c>
      <c r="G100" s="203">
        <f t="shared" si="32"/>
        <v>0</v>
      </c>
      <c r="H100" s="203">
        <f t="shared" si="32"/>
        <v>0</v>
      </c>
      <c r="I100" s="203">
        <f t="shared" si="32"/>
        <v>0</v>
      </c>
      <c r="J100" s="203">
        <f t="shared" si="32"/>
        <v>0</v>
      </c>
      <c r="K100" s="203">
        <f t="shared" si="32"/>
        <v>0</v>
      </c>
      <c r="L100" s="203">
        <f t="shared" si="32"/>
        <v>0</v>
      </c>
      <c r="M100" s="203">
        <f t="shared" si="32"/>
        <v>0</v>
      </c>
      <c r="N100" s="203">
        <f t="shared" si="32"/>
        <v>0</v>
      </c>
      <c r="O100" s="203">
        <f t="shared" si="32"/>
        <v>0</v>
      </c>
      <c r="P100" s="203">
        <f t="shared" si="32"/>
        <v>0</v>
      </c>
      <c r="Q100" s="203">
        <f t="shared" si="32"/>
        <v>0</v>
      </c>
      <c r="R100" s="203">
        <f t="shared" si="32"/>
        <v>0</v>
      </c>
      <c r="S100" s="203">
        <f t="shared" si="32"/>
        <v>0</v>
      </c>
    </row>
    <row r="101" spans="1:19" s="150" customFormat="1" x14ac:dyDescent="0.3">
      <c r="A101" s="710"/>
      <c r="B101" s="13" t="str">
        <f>B64</f>
        <v>Intitulé libre 2</v>
      </c>
      <c r="C101" s="203">
        <f t="shared" ref="C101:S101" si="33">C25-C64</f>
        <v>0</v>
      </c>
      <c r="D101" s="203">
        <f t="shared" si="33"/>
        <v>0</v>
      </c>
      <c r="E101" s="203">
        <f t="shared" si="33"/>
        <v>0</v>
      </c>
      <c r="F101" s="203">
        <f t="shared" si="33"/>
        <v>0</v>
      </c>
      <c r="G101" s="203">
        <f t="shared" si="33"/>
        <v>0</v>
      </c>
      <c r="H101" s="203">
        <f t="shared" si="33"/>
        <v>0</v>
      </c>
      <c r="I101" s="203">
        <f t="shared" si="33"/>
        <v>0</v>
      </c>
      <c r="J101" s="203">
        <f t="shared" si="33"/>
        <v>0</v>
      </c>
      <c r="K101" s="203">
        <f t="shared" si="33"/>
        <v>0</v>
      </c>
      <c r="L101" s="203">
        <f t="shared" si="33"/>
        <v>0</v>
      </c>
      <c r="M101" s="203">
        <f t="shared" si="33"/>
        <v>0</v>
      </c>
      <c r="N101" s="203">
        <f t="shared" si="33"/>
        <v>0</v>
      </c>
      <c r="O101" s="203">
        <f t="shared" si="33"/>
        <v>0</v>
      </c>
      <c r="P101" s="203">
        <f t="shared" si="33"/>
        <v>0</v>
      </c>
      <c r="Q101" s="203">
        <f t="shared" si="33"/>
        <v>0</v>
      </c>
      <c r="R101" s="203">
        <f t="shared" si="33"/>
        <v>0</v>
      </c>
      <c r="S101" s="203">
        <f t="shared" si="33"/>
        <v>0</v>
      </c>
    </row>
    <row r="102" spans="1:19" s="150" customFormat="1" x14ac:dyDescent="0.3">
      <c r="A102" s="710"/>
      <c r="B102" s="13" t="str">
        <f>B65</f>
        <v>Intitulé libre 3</v>
      </c>
      <c r="C102" s="203">
        <f t="shared" ref="C102:S102" si="34">C26-C65</f>
        <v>0</v>
      </c>
      <c r="D102" s="203">
        <f t="shared" si="34"/>
        <v>0</v>
      </c>
      <c r="E102" s="203">
        <f t="shared" si="34"/>
        <v>0</v>
      </c>
      <c r="F102" s="203">
        <f t="shared" si="34"/>
        <v>0</v>
      </c>
      <c r="G102" s="203">
        <f t="shared" si="34"/>
        <v>0</v>
      </c>
      <c r="H102" s="203">
        <f t="shared" si="34"/>
        <v>0</v>
      </c>
      <c r="I102" s="203">
        <f t="shared" si="34"/>
        <v>0</v>
      </c>
      <c r="J102" s="203">
        <f t="shared" si="34"/>
        <v>0</v>
      </c>
      <c r="K102" s="203">
        <f t="shared" si="34"/>
        <v>0</v>
      </c>
      <c r="L102" s="203">
        <f t="shared" si="34"/>
        <v>0</v>
      </c>
      <c r="M102" s="203">
        <f t="shared" si="34"/>
        <v>0</v>
      </c>
      <c r="N102" s="203">
        <f t="shared" si="34"/>
        <v>0</v>
      </c>
      <c r="O102" s="203">
        <f t="shared" si="34"/>
        <v>0</v>
      </c>
      <c r="P102" s="203">
        <f t="shared" si="34"/>
        <v>0</v>
      </c>
      <c r="Q102" s="203">
        <f t="shared" si="34"/>
        <v>0</v>
      </c>
      <c r="R102" s="203">
        <f t="shared" si="34"/>
        <v>0</v>
      </c>
      <c r="S102" s="203">
        <f t="shared" si="34"/>
        <v>0</v>
      </c>
    </row>
    <row r="103" spans="1:19" s="150" customFormat="1" x14ac:dyDescent="0.3">
      <c r="A103" s="710"/>
      <c r="B103" s="13" t="str">
        <f>B66</f>
        <v>Intitulé libre 4</v>
      </c>
      <c r="C103" s="203">
        <f t="shared" ref="C103:S103" si="35">C27-C66</f>
        <v>0</v>
      </c>
      <c r="D103" s="203">
        <f t="shared" si="35"/>
        <v>0</v>
      </c>
      <c r="E103" s="203">
        <f t="shared" si="35"/>
        <v>0</v>
      </c>
      <c r="F103" s="203">
        <f t="shared" si="35"/>
        <v>0</v>
      </c>
      <c r="G103" s="203">
        <f t="shared" si="35"/>
        <v>0</v>
      </c>
      <c r="H103" s="203">
        <f t="shared" si="35"/>
        <v>0</v>
      </c>
      <c r="I103" s="203">
        <f t="shared" si="35"/>
        <v>0</v>
      </c>
      <c r="J103" s="203">
        <f t="shared" si="35"/>
        <v>0</v>
      </c>
      <c r="K103" s="203">
        <f t="shared" si="35"/>
        <v>0</v>
      </c>
      <c r="L103" s="203">
        <f t="shared" si="35"/>
        <v>0</v>
      </c>
      <c r="M103" s="203">
        <f t="shared" si="35"/>
        <v>0</v>
      </c>
      <c r="N103" s="203">
        <f t="shared" si="35"/>
        <v>0</v>
      </c>
      <c r="O103" s="203">
        <f t="shared" si="35"/>
        <v>0</v>
      </c>
      <c r="P103" s="203">
        <f t="shared" si="35"/>
        <v>0</v>
      </c>
      <c r="Q103" s="203">
        <f t="shared" si="35"/>
        <v>0</v>
      </c>
      <c r="R103" s="203">
        <f t="shared" si="35"/>
        <v>0</v>
      </c>
      <c r="S103" s="203">
        <f t="shared" si="35"/>
        <v>0</v>
      </c>
    </row>
    <row r="104" spans="1:19" s="150" customFormat="1" x14ac:dyDescent="0.3">
      <c r="A104" s="710"/>
      <c r="B104" s="13" t="str">
        <f>B67</f>
        <v>Intitulé libre 5</v>
      </c>
      <c r="C104" s="203">
        <f t="shared" ref="C104:S104" si="36">C28-C67</f>
        <v>0</v>
      </c>
      <c r="D104" s="203">
        <f t="shared" si="36"/>
        <v>0</v>
      </c>
      <c r="E104" s="203">
        <f t="shared" si="36"/>
        <v>0</v>
      </c>
      <c r="F104" s="203">
        <f t="shared" si="36"/>
        <v>0</v>
      </c>
      <c r="G104" s="203">
        <f t="shared" si="36"/>
        <v>0</v>
      </c>
      <c r="H104" s="203">
        <f t="shared" si="36"/>
        <v>0</v>
      </c>
      <c r="I104" s="203">
        <f t="shared" si="36"/>
        <v>0</v>
      </c>
      <c r="J104" s="203">
        <f t="shared" si="36"/>
        <v>0</v>
      </c>
      <c r="K104" s="203">
        <f t="shared" si="36"/>
        <v>0</v>
      </c>
      <c r="L104" s="203">
        <f t="shared" si="36"/>
        <v>0</v>
      </c>
      <c r="M104" s="203">
        <f t="shared" si="36"/>
        <v>0</v>
      </c>
      <c r="N104" s="203">
        <f t="shared" si="36"/>
        <v>0</v>
      </c>
      <c r="O104" s="203">
        <f t="shared" si="36"/>
        <v>0</v>
      </c>
      <c r="P104" s="203">
        <f t="shared" si="36"/>
        <v>0</v>
      </c>
      <c r="Q104" s="203">
        <f t="shared" si="36"/>
        <v>0</v>
      </c>
      <c r="R104" s="203">
        <f t="shared" si="36"/>
        <v>0</v>
      </c>
      <c r="S104" s="203">
        <f t="shared" si="36"/>
        <v>0</v>
      </c>
    </row>
    <row r="105" spans="1:19" s="150" customFormat="1" ht="14.25" thickBot="1" x14ac:dyDescent="0.35">
      <c r="A105" s="710"/>
      <c r="B105" s="14" t="s">
        <v>88</v>
      </c>
      <c r="C105" s="15">
        <f t="shared" ref="C105:S105" si="37">SUM(C84:C104)</f>
        <v>0</v>
      </c>
      <c r="D105" s="15">
        <f t="shared" si="37"/>
        <v>0</v>
      </c>
      <c r="E105" s="15">
        <f t="shared" si="37"/>
        <v>0</v>
      </c>
      <c r="F105" s="15">
        <f t="shared" si="37"/>
        <v>0</v>
      </c>
      <c r="G105" s="15">
        <f t="shared" si="37"/>
        <v>0</v>
      </c>
      <c r="H105" s="15">
        <f t="shared" si="37"/>
        <v>0</v>
      </c>
      <c r="I105" s="15">
        <f t="shared" si="37"/>
        <v>0</v>
      </c>
      <c r="J105" s="15">
        <f t="shared" si="37"/>
        <v>0</v>
      </c>
      <c r="K105" s="15">
        <f t="shared" si="37"/>
        <v>0</v>
      </c>
      <c r="L105" s="15">
        <f t="shared" si="37"/>
        <v>0</v>
      </c>
      <c r="M105" s="15">
        <f t="shared" si="37"/>
        <v>0</v>
      </c>
      <c r="N105" s="15">
        <f t="shared" si="37"/>
        <v>0</v>
      </c>
      <c r="O105" s="15">
        <f t="shared" si="37"/>
        <v>0</v>
      </c>
      <c r="P105" s="15">
        <f t="shared" si="37"/>
        <v>0</v>
      </c>
      <c r="Q105" s="15">
        <f t="shared" si="37"/>
        <v>0</v>
      </c>
      <c r="R105" s="15">
        <f t="shared" si="37"/>
        <v>0</v>
      </c>
      <c r="S105" s="15">
        <f t="shared" si="37"/>
        <v>0</v>
      </c>
    </row>
    <row r="106" spans="1:19" s="150" customFormat="1" x14ac:dyDescent="0.3">
      <c r="A106" s="710"/>
      <c r="B106" s="251"/>
      <c r="C106" s="203"/>
      <c r="D106" s="203"/>
      <c r="E106" s="203"/>
      <c r="F106" s="203"/>
      <c r="G106" s="203"/>
      <c r="H106" s="203"/>
      <c r="I106" s="203"/>
      <c r="J106" s="203"/>
      <c r="K106" s="203"/>
      <c r="L106" s="203"/>
      <c r="M106" s="203"/>
      <c r="N106" s="203"/>
      <c r="O106" s="203"/>
      <c r="P106" s="203"/>
      <c r="Q106" s="203"/>
      <c r="R106" s="203"/>
      <c r="S106" s="203"/>
    </row>
    <row r="107" spans="1:19" s="150" customFormat="1" x14ac:dyDescent="0.3">
      <c r="A107" s="710"/>
      <c r="B107" s="13" t="s">
        <v>72</v>
      </c>
      <c r="C107" s="203">
        <f t="shared" ref="C107:S107" si="38">C31-C70</f>
        <v>0</v>
      </c>
      <c r="D107" s="203">
        <f t="shared" si="38"/>
        <v>0</v>
      </c>
      <c r="E107" s="203">
        <f t="shared" si="38"/>
        <v>0</v>
      </c>
      <c r="F107" s="203">
        <f t="shared" si="38"/>
        <v>0</v>
      </c>
      <c r="G107" s="203">
        <f t="shared" si="38"/>
        <v>0</v>
      </c>
      <c r="H107" s="203">
        <f t="shared" si="38"/>
        <v>0</v>
      </c>
      <c r="I107" s="203">
        <f t="shared" si="38"/>
        <v>0</v>
      </c>
      <c r="J107" s="203">
        <f t="shared" si="38"/>
        <v>0</v>
      </c>
      <c r="K107" s="203">
        <f t="shared" si="38"/>
        <v>0</v>
      </c>
      <c r="L107" s="203">
        <f t="shared" si="38"/>
        <v>0</v>
      </c>
      <c r="M107" s="203">
        <f t="shared" si="38"/>
        <v>0</v>
      </c>
      <c r="N107" s="203">
        <f t="shared" si="38"/>
        <v>0</v>
      </c>
      <c r="O107" s="203">
        <f t="shared" si="38"/>
        <v>0</v>
      </c>
      <c r="P107" s="203">
        <f t="shared" si="38"/>
        <v>0</v>
      </c>
      <c r="Q107" s="203">
        <f t="shared" si="38"/>
        <v>0</v>
      </c>
      <c r="R107" s="203">
        <f t="shared" si="38"/>
        <v>0</v>
      </c>
      <c r="S107" s="203">
        <f t="shared" si="38"/>
        <v>0</v>
      </c>
    </row>
    <row r="108" spans="1:19" s="150" customFormat="1" x14ac:dyDescent="0.3">
      <c r="A108" s="710"/>
      <c r="B108" s="13" t="s">
        <v>89</v>
      </c>
      <c r="C108" s="203">
        <f t="shared" ref="C108:S108" si="39">C32-C71</f>
        <v>0</v>
      </c>
      <c r="D108" s="203">
        <f t="shared" si="39"/>
        <v>0</v>
      </c>
      <c r="E108" s="203">
        <f t="shared" si="39"/>
        <v>0</v>
      </c>
      <c r="F108" s="203">
        <f t="shared" si="39"/>
        <v>0</v>
      </c>
      <c r="G108" s="203">
        <f t="shared" si="39"/>
        <v>0</v>
      </c>
      <c r="H108" s="203">
        <f t="shared" si="39"/>
        <v>0</v>
      </c>
      <c r="I108" s="203">
        <f t="shared" si="39"/>
        <v>0</v>
      </c>
      <c r="J108" s="203">
        <f t="shared" si="39"/>
        <v>0</v>
      </c>
      <c r="K108" s="203">
        <f t="shared" si="39"/>
        <v>0</v>
      </c>
      <c r="L108" s="203">
        <f t="shared" si="39"/>
        <v>0</v>
      </c>
      <c r="M108" s="203">
        <f t="shared" si="39"/>
        <v>0</v>
      </c>
      <c r="N108" s="203">
        <f t="shared" si="39"/>
        <v>0</v>
      </c>
      <c r="O108" s="203">
        <f t="shared" si="39"/>
        <v>0</v>
      </c>
      <c r="P108" s="203">
        <f t="shared" si="39"/>
        <v>0</v>
      </c>
      <c r="Q108" s="203">
        <f t="shared" si="39"/>
        <v>0</v>
      </c>
      <c r="R108" s="203">
        <f t="shared" si="39"/>
        <v>0</v>
      </c>
      <c r="S108" s="203">
        <f t="shared" si="39"/>
        <v>0</v>
      </c>
    </row>
    <row r="109" spans="1:19" s="150" customFormat="1" x14ac:dyDescent="0.3">
      <c r="A109" s="710"/>
      <c r="B109" s="13" t="s">
        <v>90</v>
      </c>
      <c r="C109" s="203">
        <f t="shared" ref="C109:S109" si="40">C33-C72</f>
        <v>0</v>
      </c>
      <c r="D109" s="203">
        <f t="shared" si="40"/>
        <v>0</v>
      </c>
      <c r="E109" s="203">
        <f t="shared" si="40"/>
        <v>0</v>
      </c>
      <c r="F109" s="203">
        <f t="shared" si="40"/>
        <v>0</v>
      </c>
      <c r="G109" s="203">
        <f t="shared" si="40"/>
        <v>0</v>
      </c>
      <c r="H109" s="203">
        <f t="shared" si="40"/>
        <v>0</v>
      </c>
      <c r="I109" s="203">
        <f t="shared" si="40"/>
        <v>0</v>
      </c>
      <c r="J109" s="203">
        <f t="shared" si="40"/>
        <v>0</v>
      </c>
      <c r="K109" s="203">
        <f t="shared" si="40"/>
        <v>0</v>
      </c>
      <c r="L109" s="203">
        <f t="shared" si="40"/>
        <v>0</v>
      </c>
      <c r="M109" s="203">
        <f t="shared" si="40"/>
        <v>0</v>
      </c>
      <c r="N109" s="203">
        <f t="shared" si="40"/>
        <v>0</v>
      </c>
      <c r="O109" s="203">
        <f t="shared" si="40"/>
        <v>0</v>
      </c>
      <c r="P109" s="203">
        <f t="shared" si="40"/>
        <v>0</v>
      </c>
      <c r="Q109" s="203">
        <f t="shared" si="40"/>
        <v>0</v>
      </c>
      <c r="R109" s="203">
        <f t="shared" si="40"/>
        <v>0</v>
      </c>
      <c r="S109" s="203">
        <f t="shared" si="40"/>
        <v>0</v>
      </c>
    </row>
    <row r="110" spans="1:19" s="150" customFormat="1" x14ac:dyDescent="0.3">
      <c r="A110" s="710"/>
      <c r="B110" s="13" t="s">
        <v>91</v>
      </c>
      <c r="C110" s="203">
        <f t="shared" ref="C110:S110" si="41">C34-C73</f>
        <v>0</v>
      </c>
      <c r="D110" s="203">
        <f t="shared" si="41"/>
        <v>0</v>
      </c>
      <c r="E110" s="203">
        <f t="shared" si="41"/>
        <v>0</v>
      </c>
      <c r="F110" s="203">
        <f t="shared" si="41"/>
        <v>0</v>
      </c>
      <c r="G110" s="203">
        <f t="shared" si="41"/>
        <v>0</v>
      </c>
      <c r="H110" s="203">
        <f t="shared" si="41"/>
        <v>0</v>
      </c>
      <c r="I110" s="203">
        <f t="shared" si="41"/>
        <v>0</v>
      </c>
      <c r="J110" s="203">
        <f t="shared" si="41"/>
        <v>0</v>
      </c>
      <c r="K110" s="203">
        <f t="shared" si="41"/>
        <v>0</v>
      </c>
      <c r="L110" s="203">
        <f t="shared" si="41"/>
        <v>0</v>
      </c>
      <c r="M110" s="203">
        <f t="shared" si="41"/>
        <v>0</v>
      </c>
      <c r="N110" s="203">
        <f t="shared" si="41"/>
        <v>0</v>
      </c>
      <c r="O110" s="203">
        <f t="shared" si="41"/>
        <v>0</v>
      </c>
      <c r="P110" s="203">
        <f t="shared" si="41"/>
        <v>0</v>
      </c>
      <c r="Q110" s="203">
        <f t="shared" si="41"/>
        <v>0</v>
      </c>
      <c r="R110" s="203">
        <f t="shared" si="41"/>
        <v>0</v>
      </c>
      <c r="S110" s="203">
        <f t="shared" si="41"/>
        <v>0</v>
      </c>
    </row>
    <row r="111" spans="1:19" s="150" customFormat="1" x14ac:dyDescent="0.3">
      <c r="A111" s="710"/>
      <c r="B111" s="13" t="s">
        <v>92</v>
      </c>
      <c r="C111" s="203">
        <f t="shared" ref="C111:S111" si="42">C35-C74</f>
        <v>0</v>
      </c>
      <c r="D111" s="203">
        <f t="shared" si="42"/>
        <v>0</v>
      </c>
      <c r="E111" s="203">
        <f t="shared" si="42"/>
        <v>0</v>
      </c>
      <c r="F111" s="203">
        <f t="shared" si="42"/>
        <v>0</v>
      </c>
      <c r="G111" s="203">
        <f t="shared" si="42"/>
        <v>0</v>
      </c>
      <c r="H111" s="203">
        <f t="shared" si="42"/>
        <v>0</v>
      </c>
      <c r="I111" s="203">
        <f t="shared" si="42"/>
        <v>0</v>
      </c>
      <c r="J111" s="203">
        <f t="shared" si="42"/>
        <v>0</v>
      </c>
      <c r="K111" s="203">
        <f t="shared" si="42"/>
        <v>0</v>
      </c>
      <c r="L111" s="203">
        <f t="shared" si="42"/>
        <v>0</v>
      </c>
      <c r="M111" s="203">
        <f t="shared" si="42"/>
        <v>0</v>
      </c>
      <c r="N111" s="203">
        <f t="shared" si="42"/>
        <v>0</v>
      </c>
      <c r="O111" s="203">
        <f t="shared" si="42"/>
        <v>0</v>
      </c>
      <c r="P111" s="203">
        <f t="shared" si="42"/>
        <v>0</v>
      </c>
      <c r="Q111" s="203">
        <f t="shared" si="42"/>
        <v>0</v>
      </c>
      <c r="R111" s="203">
        <f t="shared" si="42"/>
        <v>0</v>
      </c>
      <c r="S111" s="203">
        <f t="shared" si="42"/>
        <v>0</v>
      </c>
    </row>
    <row r="112" spans="1:19" s="150" customFormat="1" x14ac:dyDescent="0.3">
      <c r="A112" s="710"/>
      <c r="B112" s="13" t="s">
        <v>93</v>
      </c>
      <c r="C112" s="203">
        <f t="shared" ref="C112:S112" si="43">C36-C75</f>
        <v>0</v>
      </c>
      <c r="D112" s="203">
        <f t="shared" si="43"/>
        <v>0</v>
      </c>
      <c r="E112" s="203">
        <f t="shared" si="43"/>
        <v>0</v>
      </c>
      <c r="F112" s="203">
        <f t="shared" si="43"/>
        <v>0</v>
      </c>
      <c r="G112" s="203">
        <f t="shared" si="43"/>
        <v>0</v>
      </c>
      <c r="H112" s="203">
        <f t="shared" si="43"/>
        <v>0</v>
      </c>
      <c r="I112" s="203">
        <f t="shared" si="43"/>
        <v>0</v>
      </c>
      <c r="J112" s="203">
        <f t="shared" si="43"/>
        <v>0</v>
      </c>
      <c r="K112" s="203">
        <f t="shared" si="43"/>
        <v>0</v>
      </c>
      <c r="L112" s="203">
        <f t="shared" si="43"/>
        <v>0</v>
      </c>
      <c r="M112" s="203">
        <f t="shared" si="43"/>
        <v>0</v>
      </c>
      <c r="N112" s="203">
        <f t="shared" si="43"/>
        <v>0</v>
      </c>
      <c r="O112" s="203">
        <f t="shared" si="43"/>
        <v>0</v>
      </c>
      <c r="P112" s="203">
        <f t="shared" si="43"/>
        <v>0</v>
      </c>
      <c r="Q112" s="203">
        <f t="shared" si="43"/>
        <v>0</v>
      </c>
      <c r="R112" s="203">
        <f t="shared" si="43"/>
        <v>0</v>
      </c>
      <c r="S112" s="203">
        <f t="shared" si="43"/>
        <v>0</v>
      </c>
    </row>
    <row r="113" spans="1:19" s="150" customFormat="1" x14ac:dyDescent="0.3">
      <c r="A113" s="710"/>
      <c r="B113" s="13" t="s">
        <v>94</v>
      </c>
      <c r="C113" s="203">
        <f t="shared" ref="C113:S113" si="44">C37-C76</f>
        <v>0</v>
      </c>
      <c r="D113" s="203">
        <f t="shared" si="44"/>
        <v>0</v>
      </c>
      <c r="E113" s="203">
        <f t="shared" si="44"/>
        <v>0</v>
      </c>
      <c r="F113" s="203">
        <f t="shared" si="44"/>
        <v>0</v>
      </c>
      <c r="G113" s="203">
        <f t="shared" si="44"/>
        <v>0</v>
      </c>
      <c r="H113" s="203">
        <f t="shared" si="44"/>
        <v>0</v>
      </c>
      <c r="I113" s="203">
        <f t="shared" si="44"/>
        <v>0</v>
      </c>
      <c r="J113" s="203">
        <f t="shared" si="44"/>
        <v>0</v>
      </c>
      <c r="K113" s="203">
        <f t="shared" si="44"/>
        <v>0</v>
      </c>
      <c r="L113" s="203">
        <f t="shared" si="44"/>
        <v>0</v>
      </c>
      <c r="M113" s="203">
        <f t="shared" si="44"/>
        <v>0</v>
      </c>
      <c r="N113" s="203">
        <f t="shared" si="44"/>
        <v>0</v>
      </c>
      <c r="O113" s="203">
        <f t="shared" si="44"/>
        <v>0</v>
      </c>
      <c r="P113" s="203">
        <f t="shared" si="44"/>
        <v>0</v>
      </c>
      <c r="Q113" s="203">
        <f t="shared" si="44"/>
        <v>0</v>
      </c>
      <c r="R113" s="203">
        <f t="shared" si="44"/>
        <v>0</v>
      </c>
      <c r="S113" s="203">
        <f t="shared" si="44"/>
        <v>0</v>
      </c>
    </row>
    <row r="114" spans="1:19" s="150" customFormat="1" x14ac:dyDescent="0.3">
      <c r="A114" s="710"/>
      <c r="B114" s="13" t="str">
        <f>B77</f>
        <v>Intitulé libre 1</v>
      </c>
      <c r="C114" s="203">
        <f t="shared" ref="C114:S114" si="45">C38-C77</f>
        <v>0</v>
      </c>
      <c r="D114" s="203">
        <f t="shared" si="45"/>
        <v>0</v>
      </c>
      <c r="E114" s="203">
        <f t="shared" si="45"/>
        <v>0</v>
      </c>
      <c r="F114" s="203">
        <f t="shared" si="45"/>
        <v>0</v>
      </c>
      <c r="G114" s="203">
        <f t="shared" si="45"/>
        <v>0</v>
      </c>
      <c r="H114" s="203">
        <f t="shared" si="45"/>
        <v>0</v>
      </c>
      <c r="I114" s="203">
        <f t="shared" si="45"/>
        <v>0</v>
      </c>
      <c r="J114" s="203">
        <f t="shared" si="45"/>
        <v>0</v>
      </c>
      <c r="K114" s="203">
        <f t="shared" si="45"/>
        <v>0</v>
      </c>
      <c r="L114" s="203">
        <f t="shared" si="45"/>
        <v>0</v>
      </c>
      <c r="M114" s="203">
        <f t="shared" si="45"/>
        <v>0</v>
      </c>
      <c r="N114" s="203">
        <f t="shared" si="45"/>
        <v>0</v>
      </c>
      <c r="O114" s="203">
        <f t="shared" si="45"/>
        <v>0</v>
      </c>
      <c r="P114" s="203">
        <f t="shared" si="45"/>
        <v>0</v>
      </c>
      <c r="Q114" s="203">
        <f t="shared" si="45"/>
        <v>0</v>
      </c>
      <c r="R114" s="203">
        <f t="shared" si="45"/>
        <v>0</v>
      </c>
      <c r="S114" s="203">
        <f t="shared" si="45"/>
        <v>0</v>
      </c>
    </row>
    <row r="115" spans="1:19" s="150" customFormat="1" x14ac:dyDescent="0.3">
      <c r="A115" s="710"/>
      <c r="B115" s="13" t="str">
        <f>B78</f>
        <v>Intitulé libre 2</v>
      </c>
      <c r="C115" s="203">
        <f t="shared" ref="C115:S115" si="46">C39-C78</f>
        <v>0</v>
      </c>
      <c r="D115" s="203">
        <f t="shared" si="46"/>
        <v>0</v>
      </c>
      <c r="E115" s="203">
        <f t="shared" si="46"/>
        <v>0</v>
      </c>
      <c r="F115" s="203">
        <f t="shared" si="46"/>
        <v>0</v>
      </c>
      <c r="G115" s="203">
        <f t="shared" si="46"/>
        <v>0</v>
      </c>
      <c r="H115" s="203">
        <f t="shared" si="46"/>
        <v>0</v>
      </c>
      <c r="I115" s="203">
        <f t="shared" si="46"/>
        <v>0</v>
      </c>
      <c r="J115" s="203">
        <f t="shared" si="46"/>
        <v>0</v>
      </c>
      <c r="K115" s="203">
        <f t="shared" si="46"/>
        <v>0</v>
      </c>
      <c r="L115" s="203">
        <f t="shared" si="46"/>
        <v>0</v>
      </c>
      <c r="M115" s="203">
        <f t="shared" si="46"/>
        <v>0</v>
      </c>
      <c r="N115" s="203">
        <f t="shared" si="46"/>
        <v>0</v>
      </c>
      <c r="O115" s="203">
        <f t="shared" si="46"/>
        <v>0</v>
      </c>
      <c r="P115" s="203">
        <f t="shared" si="46"/>
        <v>0</v>
      </c>
      <c r="Q115" s="203">
        <f t="shared" si="46"/>
        <v>0</v>
      </c>
      <c r="R115" s="203">
        <f t="shared" si="46"/>
        <v>0</v>
      </c>
      <c r="S115" s="203">
        <f t="shared" si="46"/>
        <v>0</v>
      </c>
    </row>
    <row r="116" spans="1:19" s="150" customFormat="1" x14ac:dyDescent="0.3">
      <c r="A116" s="710"/>
      <c r="B116" s="13" t="str">
        <f>B79</f>
        <v>Intitulé libre 3</v>
      </c>
      <c r="C116" s="203">
        <f t="shared" ref="C116:S116" si="47">C40-C79</f>
        <v>0</v>
      </c>
      <c r="D116" s="203">
        <f t="shared" si="47"/>
        <v>0</v>
      </c>
      <c r="E116" s="203">
        <f t="shared" si="47"/>
        <v>0</v>
      </c>
      <c r="F116" s="203">
        <f t="shared" si="47"/>
        <v>0</v>
      </c>
      <c r="G116" s="203">
        <f t="shared" si="47"/>
        <v>0</v>
      </c>
      <c r="H116" s="203">
        <f t="shared" si="47"/>
        <v>0</v>
      </c>
      <c r="I116" s="203">
        <f t="shared" si="47"/>
        <v>0</v>
      </c>
      <c r="J116" s="203">
        <f t="shared" si="47"/>
        <v>0</v>
      </c>
      <c r="K116" s="203">
        <f t="shared" si="47"/>
        <v>0</v>
      </c>
      <c r="L116" s="203">
        <f t="shared" si="47"/>
        <v>0</v>
      </c>
      <c r="M116" s="203">
        <f t="shared" si="47"/>
        <v>0</v>
      </c>
      <c r="N116" s="203">
        <f t="shared" si="47"/>
        <v>0</v>
      </c>
      <c r="O116" s="203">
        <f t="shared" si="47"/>
        <v>0</v>
      </c>
      <c r="P116" s="203">
        <f t="shared" si="47"/>
        <v>0</v>
      </c>
      <c r="Q116" s="203">
        <f t="shared" si="47"/>
        <v>0</v>
      </c>
      <c r="R116" s="203">
        <f t="shared" si="47"/>
        <v>0</v>
      </c>
      <c r="S116" s="203">
        <f t="shared" si="47"/>
        <v>0</v>
      </c>
    </row>
    <row r="117" spans="1:19" s="150" customFormat="1" x14ac:dyDescent="0.3">
      <c r="A117" s="710"/>
      <c r="B117" s="13" t="str">
        <f>B80</f>
        <v>Intitulé libre 4</v>
      </c>
      <c r="C117" s="203">
        <f t="shared" ref="C117:S117" si="48">C41-C80</f>
        <v>0</v>
      </c>
      <c r="D117" s="203">
        <f t="shared" si="48"/>
        <v>0</v>
      </c>
      <c r="E117" s="203">
        <f t="shared" si="48"/>
        <v>0</v>
      </c>
      <c r="F117" s="203">
        <f t="shared" si="48"/>
        <v>0</v>
      </c>
      <c r="G117" s="203">
        <f t="shared" si="48"/>
        <v>0</v>
      </c>
      <c r="H117" s="203">
        <f t="shared" si="48"/>
        <v>0</v>
      </c>
      <c r="I117" s="203">
        <f t="shared" si="48"/>
        <v>0</v>
      </c>
      <c r="J117" s="203">
        <f t="shared" si="48"/>
        <v>0</v>
      </c>
      <c r="K117" s="203">
        <f t="shared" si="48"/>
        <v>0</v>
      </c>
      <c r="L117" s="203">
        <f t="shared" si="48"/>
        <v>0</v>
      </c>
      <c r="M117" s="203">
        <f t="shared" si="48"/>
        <v>0</v>
      </c>
      <c r="N117" s="203">
        <f t="shared" si="48"/>
        <v>0</v>
      </c>
      <c r="O117" s="203">
        <f t="shared" si="48"/>
        <v>0</v>
      </c>
      <c r="P117" s="203">
        <f t="shared" si="48"/>
        <v>0</v>
      </c>
      <c r="Q117" s="203">
        <f t="shared" si="48"/>
        <v>0</v>
      </c>
      <c r="R117" s="203">
        <f t="shared" si="48"/>
        <v>0</v>
      </c>
      <c r="S117" s="203">
        <f t="shared" si="48"/>
        <v>0</v>
      </c>
    </row>
    <row r="118" spans="1:19" s="150" customFormat="1" x14ac:dyDescent="0.3">
      <c r="A118" s="710"/>
      <c r="B118" s="13" t="str">
        <f>B81</f>
        <v>Intitulé libre 5</v>
      </c>
      <c r="C118" s="203">
        <f t="shared" ref="C118:S118" si="49">C42-C81</f>
        <v>0</v>
      </c>
      <c r="D118" s="203">
        <f t="shared" si="49"/>
        <v>0</v>
      </c>
      <c r="E118" s="203">
        <f t="shared" si="49"/>
        <v>0</v>
      </c>
      <c r="F118" s="203">
        <f t="shared" si="49"/>
        <v>0</v>
      </c>
      <c r="G118" s="203">
        <f t="shared" si="49"/>
        <v>0</v>
      </c>
      <c r="H118" s="203">
        <f t="shared" si="49"/>
        <v>0</v>
      </c>
      <c r="I118" s="203">
        <f t="shared" si="49"/>
        <v>0</v>
      </c>
      <c r="J118" s="203">
        <f t="shared" si="49"/>
        <v>0</v>
      </c>
      <c r="K118" s="203">
        <f t="shared" si="49"/>
        <v>0</v>
      </c>
      <c r="L118" s="203">
        <f t="shared" si="49"/>
        <v>0</v>
      </c>
      <c r="M118" s="203">
        <f t="shared" si="49"/>
        <v>0</v>
      </c>
      <c r="N118" s="203">
        <f t="shared" si="49"/>
        <v>0</v>
      </c>
      <c r="O118" s="203">
        <f t="shared" si="49"/>
        <v>0</v>
      </c>
      <c r="P118" s="203">
        <f t="shared" si="49"/>
        <v>0</v>
      </c>
      <c r="Q118" s="203">
        <f t="shared" si="49"/>
        <v>0</v>
      </c>
      <c r="R118" s="203">
        <f t="shared" si="49"/>
        <v>0</v>
      </c>
      <c r="S118" s="203">
        <f t="shared" si="49"/>
        <v>0</v>
      </c>
    </row>
    <row r="119" spans="1:19" s="150" customFormat="1" ht="14.25" thickBot="1" x14ac:dyDescent="0.35">
      <c r="A119" s="710"/>
      <c r="B119" s="14" t="s">
        <v>95</v>
      </c>
      <c r="C119" s="15">
        <f t="shared" ref="C119:S119" si="50">SUM(C107:C118)</f>
        <v>0</v>
      </c>
      <c r="D119" s="15">
        <f t="shared" si="50"/>
        <v>0</v>
      </c>
      <c r="E119" s="15">
        <f t="shared" si="50"/>
        <v>0</v>
      </c>
      <c r="F119" s="15">
        <f t="shared" si="50"/>
        <v>0</v>
      </c>
      <c r="G119" s="15">
        <f t="shared" si="50"/>
        <v>0</v>
      </c>
      <c r="H119" s="15">
        <f t="shared" si="50"/>
        <v>0</v>
      </c>
      <c r="I119" s="15">
        <f t="shared" si="50"/>
        <v>0</v>
      </c>
      <c r="J119" s="15">
        <f t="shared" si="50"/>
        <v>0</v>
      </c>
      <c r="K119" s="15">
        <f t="shared" si="50"/>
        <v>0</v>
      </c>
      <c r="L119" s="15">
        <f t="shared" si="50"/>
        <v>0</v>
      </c>
      <c r="M119" s="15">
        <f t="shared" si="50"/>
        <v>0</v>
      </c>
      <c r="N119" s="15">
        <f t="shared" si="50"/>
        <v>0</v>
      </c>
      <c r="O119" s="15">
        <f t="shared" si="50"/>
        <v>0</v>
      </c>
      <c r="P119" s="15">
        <f t="shared" si="50"/>
        <v>0</v>
      </c>
      <c r="Q119" s="15">
        <f t="shared" si="50"/>
        <v>0</v>
      </c>
      <c r="R119" s="15">
        <f t="shared" si="50"/>
        <v>0</v>
      </c>
      <c r="S119" s="15">
        <f t="shared" si="50"/>
        <v>0</v>
      </c>
    </row>
    <row r="120" spans="1:19" s="150" customFormat="1" x14ac:dyDescent="0.3">
      <c r="A120" s="140"/>
      <c r="B120" s="118"/>
      <c r="C120" s="203"/>
      <c r="D120" s="203"/>
      <c r="E120" s="203"/>
      <c r="F120" s="203"/>
      <c r="G120" s="203"/>
      <c r="H120" s="203"/>
      <c r="I120" s="203"/>
      <c r="J120" s="203"/>
      <c r="K120" s="203"/>
      <c r="L120" s="203"/>
      <c r="M120" s="203"/>
      <c r="N120" s="203"/>
      <c r="O120" s="203"/>
      <c r="P120" s="203"/>
      <c r="Q120" s="203"/>
      <c r="R120" s="203"/>
      <c r="S120" s="203"/>
    </row>
    <row r="121" spans="1:19" s="150" customFormat="1" x14ac:dyDescent="0.3">
      <c r="A121" s="140"/>
      <c r="B121" s="118"/>
      <c r="C121" s="203"/>
      <c r="D121" s="203"/>
      <c r="E121" s="203"/>
      <c r="F121" s="203"/>
      <c r="G121" s="203"/>
      <c r="H121" s="203"/>
      <c r="I121" s="203"/>
      <c r="J121" s="203"/>
      <c r="K121" s="203"/>
      <c r="L121" s="203"/>
      <c r="M121" s="203"/>
      <c r="N121" s="203"/>
      <c r="O121" s="203"/>
      <c r="P121" s="203"/>
      <c r="Q121" s="203"/>
      <c r="R121" s="203"/>
      <c r="S121" s="203"/>
    </row>
    <row r="122" spans="1:19" s="150" customFormat="1" x14ac:dyDescent="0.3">
      <c r="A122" s="140"/>
      <c r="B122" s="118"/>
      <c r="C122" s="203"/>
      <c r="D122" s="203"/>
      <c r="E122" s="203"/>
      <c r="F122" s="203"/>
      <c r="G122" s="203"/>
      <c r="H122" s="203"/>
      <c r="I122" s="203"/>
      <c r="J122" s="203"/>
      <c r="K122" s="203"/>
      <c r="L122" s="203"/>
      <c r="M122" s="203"/>
      <c r="N122" s="203"/>
      <c r="O122" s="203"/>
      <c r="P122" s="203"/>
      <c r="Q122" s="203"/>
      <c r="R122" s="203"/>
      <c r="S122" s="203"/>
    </row>
    <row r="123" spans="1:19" s="150" customFormat="1" x14ac:dyDescent="0.3">
      <c r="A123" s="140"/>
      <c r="B123" s="118"/>
      <c r="C123" s="203"/>
      <c r="D123" s="203"/>
      <c r="E123" s="203"/>
      <c r="F123" s="203"/>
      <c r="G123" s="203"/>
      <c r="H123" s="203"/>
      <c r="I123" s="203"/>
      <c r="J123" s="203"/>
      <c r="K123" s="203"/>
      <c r="L123" s="203"/>
      <c r="M123" s="203"/>
      <c r="N123" s="203"/>
      <c r="O123" s="203"/>
      <c r="P123" s="203"/>
      <c r="Q123" s="203"/>
      <c r="R123" s="203"/>
      <c r="S123" s="203"/>
    </row>
    <row r="124" spans="1:19" s="150" customFormat="1" x14ac:dyDescent="0.3">
      <c r="A124" s="140"/>
      <c r="B124" s="118"/>
      <c r="C124" s="203"/>
      <c r="D124" s="203"/>
      <c r="E124" s="203"/>
      <c r="F124" s="203"/>
      <c r="G124" s="203"/>
      <c r="H124" s="203"/>
      <c r="I124" s="203"/>
      <c r="J124" s="203"/>
      <c r="K124" s="203"/>
      <c r="L124" s="203"/>
      <c r="M124" s="203"/>
      <c r="N124" s="203"/>
      <c r="O124" s="203"/>
      <c r="P124" s="203"/>
      <c r="Q124" s="203"/>
      <c r="R124" s="203"/>
      <c r="S124" s="203"/>
    </row>
    <row r="125" spans="1:19" s="150" customFormat="1" x14ac:dyDescent="0.3">
      <c r="A125" s="140"/>
      <c r="B125" s="118"/>
      <c r="C125" s="203"/>
      <c r="D125" s="203"/>
      <c r="E125" s="203"/>
      <c r="F125" s="203"/>
      <c r="G125" s="203"/>
      <c r="H125" s="203"/>
      <c r="I125" s="203"/>
      <c r="J125" s="203"/>
      <c r="K125" s="203"/>
      <c r="L125" s="203"/>
      <c r="M125" s="203"/>
      <c r="N125" s="203"/>
      <c r="O125" s="203"/>
      <c r="P125" s="203"/>
      <c r="Q125" s="203"/>
      <c r="R125" s="203"/>
      <c r="S125" s="203"/>
    </row>
    <row r="126" spans="1:19" s="150" customFormat="1" x14ac:dyDescent="0.3">
      <c r="A126" s="140"/>
      <c r="B126" s="118"/>
      <c r="C126" s="203"/>
      <c r="D126" s="203"/>
      <c r="E126" s="203"/>
      <c r="F126" s="203"/>
      <c r="G126" s="203"/>
      <c r="H126" s="203"/>
      <c r="I126" s="203"/>
      <c r="J126" s="203"/>
      <c r="K126" s="203"/>
      <c r="L126" s="203"/>
      <c r="M126" s="203"/>
      <c r="N126" s="203"/>
      <c r="O126" s="203"/>
      <c r="P126" s="203"/>
      <c r="Q126" s="203"/>
      <c r="R126" s="203"/>
      <c r="S126" s="203"/>
    </row>
    <row r="127" spans="1:19" s="150" customFormat="1" x14ac:dyDescent="0.3">
      <c r="A127" s="140"/>
      <c r="B127" s="118"/>
      <c r="C127" s="203"/>
      <c r="D127" s="203"/>
      <c r="E127" s="203"/>
      <c r="F127" s="203"/>
      <c r="G127" s="203"/>
      <c r="H127" s="203"/>
      <c r="I127" s="203"/>
      <c r="J127" s="203"/>
      <c r="K127" s="203"/>
      <c r="L127" s="203"/>
      <c r="M127" s="203"/>
      <c r="N127" s="203"/>
      <c r="O127" s="203"/>
      <c r="P127" s="203"/>
      <c r="Q127" s="203"/>
      <c r="R127" s="203"/>
      <c r="S127" s="203"/>
    </row>
    <row r="128" spans="1:19" s="150" customFormat="1" x14ac:dyDescent="0.3">
      <c r="A128" s="140"/>
      <c r="B128" s="118"/>
      <c r="C128" s="203"/>
      <c r="D128" s="203"/>
      <c r="E128" s="203"/>
      <c r="F128" s="203"/>
      <c r="G128" s="203"/>
      <c r="H128" s="203"/>
      <c r="I128" s="203"/>
      <c r="J128" s="203"/>
      <c r="K128" s="203"/>
      <c r="L128" s="203"/>
      <c r="M128" s="203"/>
      <c r="N128" s="203"/>
      <c r="O128" s="203"/>
      <c r="P128" s="203"/>
      <c r="Q128" s="203"/>
      <c r="R128" s="203"/>
      <c r="S128" s="203"/>
    </row>
    <row r="129" spans="1:19" s="150" customFormat="1" x14ac:dyDescent="0.3">
      <c r="A129" s="140"/>
      <c r="B129" s="118"/>
      <c r="C129" s="203"/>
      <c r="D129" s="203"/>
      <c r="E129" s="203"/>
      <c r="F129" s="203"/>
      <c r="G129" s="203"/>
      <c r="H129" s="203"/>
      <c r="I129" s="203"/>
      <c r="J129" s="203"/>
      <c r="K129" s="203"/>
      <c r="L129" s="203"/>
      <c r="M129" s="203"/>
      <c r="N129" s="203"/>
      <c r="O129" s="203"/>
      <c r="P129" s="203"/>
      <c r="Q129" s="203"/>
      <c r="R129" s="203"/>
      <c r="S129" s="203"/>
    </row>
    <row r="130" spans="1:19" s="150" customFormat="1" x14ac:dyDescent="0.3">
      <c r="A130" s="140"/>
      <c r="B130" s="118"/>
      <c r="C130" s="203"/>
      <c r="D130" s="203"/>
      <c r="E130" s="203"/>
      <c r="F130" s="203"/>
      <c r="G130" s="203"/>
      <c r="H130" s="203"/>
      <c r="I130" s="203"/>
      <c r="J130" s="203"/>
      <c r="K130" s="203"/>
      <c r="L130" s="203"/>
      <c r="M130" s="203"/>
      <c r="N130" s="203"/>
      <c r="O130" s="203"/>
      <c r="P130" s="203"/>
      <c r="Q130" s="203"/>
      <c r="R130" s="203"/>
      <c r="S130" s="203"/>
    </row>
    <row r="131" spans="1:19" s="150" customFormat="1" x14ac:dyDescent="0.3">
      <c r="A131" s="140"/>
      <c r="B131" s="118"/>
      <c r="C131" s="203"/>
      <c r="D131" s="203"/>
      <c r="E131" s="203"/>
      <c r="F131" s="203"/>
      <c r="G131" s="203"/>
      <c r="H131" s="203"/>
      <c r="I131" s="203"/>
      <c r="J131" s="203"/>
      <c r="K131" s="203"/>
      <c r="L131" s="203"/>
      <c r="M131" s="203"/>
      <c r="N131" s="203"/>
      <c r="O131" s="203"/>
      <c r="P131" s="203"/>
      <c r="Q131" s="203"/>
      <c r="R131" s="203"/>
      <c r="S131" s="203"/>
    </row>
    <row r="132" spans="1:19" s="150" customFormat="1" x14ac:dyDescent="0.3">
      <c r="A132" s="140"/>
      <c r="B132" s="118"/>
      <c r="C132" s="203"/>
      <c r="D132" s="203"/>
      <c r="E132" s="203"/>
      <c r="F132" s="203"/>
      <c r="G132" s="203"/>
      <c r="H132" s="203"/>
      <c r="I132" s="203"/>
      <c r="J132" s="203"/>
      <c r="K132" s="203"/>
      <c r="L132" s="203"/>
      <c r="M132" s="203"/>
      <c r="N132" s="203"/>
      <c r="O132" s="203"/>
      <c r="P132" s="203"/>
      <c r="Q132" s="203"/>
      <c r="R132" s="203"/>
      <c r="S132" s="203"/>
    </row>
    <row r="133" spans="1:19" s="150" customFormat="1" x14ac:dyDescent="0.3">
      <c r="A133" s="140"/>
      <c r="B133" s="118"/>
      <c r="C133" s="203"/>
      <c r="D133" s="203"/>
      <c r="E133" s="203"/>
      <c r="F133" s="203"/>
      <c r="G133" s="203"/>
      <c r="H133" s="203"/>
      <c r="I133" s="203"/>
      <c r="J133" s="203"/>
      <c r="K133" s="203"/>
      <c r="L133" s="203"/>
      <c r="M133" s="203"/>
      <c r="N133" s="203"/>
      <c r="O133" s="203"/>
      <c r="P133" s="203"/>
      <c r="Q133" s="203"/>
      <c r="R133" s="203"/>
      <c r="S133" s="203"/>
    </row>
    <row r="134" spans="1:19" s="150" customFormat="1" x14ac:dyDescent="0.3">
      <c r="A134" s="140"/>
      <c r="B134" s="118"/>
      <c r="C134" s="203"/>
      <c r="D134" s="203"/>
      <c r="E134" s="203"/>
      <c r="F134" s="203"/>
      <c r="G134" s="203"/>
      <c r="H134" s="203"/>
      <c r="I134" s="203"/>
      <c r="J134" s="203"/>
      <c r="K134" s="203"/>
      <c r="L134" s="203"/>
      <c r="M134" s="203"/>
      <c r="N134" s="203"/>
      <c r="O134" s="203"/>
      <c r="P134" s="203"/>
      <c r="Q134" s="203"/>
      <c r="R134" s="203"/>
      <c r="S134" s="203"/>
    </row>
    <row r="135" spans="1:19" s="150" customFormat="1" x14ac:dyDescent="0.3">
      <c r="A135" s="140"/>
      <c r="B135" s="118"/>
      <c r="C135" s="203"/>
      <c r="D135" s="203"/>
      <c r="E135" s="203"/>
      <c r="F135" s="203"/>
      <c r="G135" s="203"/>
      <c r="H135" s="203"/>
      <c r="I135" s="203"/>
      <c r="J135" s="203"/>
      <c r="K135" s="203"/>
      <c r="L135" s="203"/>
      <c r="M135" s="203"/>
      <c r="N135" s="203"/>
      <c r="O135" s="203"/>
      <c r="P135" s="203"/>
      <c r="Q135" s="203"/>
      <c r="R135" s="203"/>
      <c r="S135" s="203"/>
    </row>
    <row r="136" spans="1:19" s="150" customFormat="1" x14ac:dyDescent="0.3">
      <c r="A136" s="140"/>
      <c r="B136" s="118"/>
      <c r="C136" s="203"/>
      <c r="D136" s="203"/>
      <c r="E136" s="203"/>
      <c r="F136" s="203"/>
      <c r="G136" s="203"/>
      <c r="H136" s="203"/>
      <c r="I136" s="203"/>
      <c r="J136" s="203"/>
      <c r="K136" s="203"/>
      <c r="L136" s="203"/>
      <c r="M136" s="203"/>
      <c r="N136" s="203"/>
      <c r="O136" s="203"/>
      <c r="P136" s="203"/>
      <c r="Q136" s="203"/>
      <c r="R136" s="203"/>
      <c r="S136" s="203"/>
    </row>
    <row r="137" spans="1:19" s="150" customFormat="1" x14ac:dyDescent="0.3">
      <c r="A137" s="140"/>
      <c r="B137" s="118"/>
      <c r="C137" s="203"/>
      <c r="D137" s="203"/>
      <c r="E137" s="203"/>
      <c r="F137" s="203"/>
      <c r="G137" s="203"/>
      <c r="H137" s="203"/>
      <c r="I137" s="203"/>
      <c r="J137" s="203"/>
      <c r="K137" s="203"/>
      <c r="L137" s="203"/>
      <c r="M137" s="203"/>
      <c r="N137" s="203"/>
      <c r="O137" s="203"/>
      <c r="P137" s="203"/>
      <c r="Q137" s="203"/>
      <c r="R137" s="203"/>
      <c r="S137" s="203"/>
    </row>
    <row r="138" spans="1:19" s="150" customFormat="1" x14ac:dyDescent="0.3">
      <c r="A138" s="140"/>
      <c r="B138" s="118"/>
      <c r="C138" s="203"/>
      <c r="D138" s="203"/>
      <c r="E138" s="203"/>
      <c r="F138" s="203"/>
      <c r="G138" s="203"/>
      <c r="H138" s="203"/>
      <c r="I138" s="203"/>
      <c r="J138" s="203"/>
      <c r="K138" s="203"/>
      <c r="L138" s="203"/>
      <c r="M138" s="203"/>
      <c r="N138" s="203"/>
      <c r="O138" s="203"/>
      <c r="P138" s="203"/>
      <c r="Q138" s="203"/>
      <c r="R138" s="203"/>
      <c r="S138" s="203"/>
    </row>
    <row r="139" spans="1:19" s="150" customFormat="1" x14ac:dyDescent="0.3">
      <c r="A139" s="140"/>
      <c r="B139" s="118"/>
      <c r="C139" s="203"/>
      <c r="D139" s="203"/>
      <c r="E139" s="203"/>
      <c r="F139" s="203"/>
      <c r="G139" s="203"/>
      <c r="H139" s="203"/>
      <c r="I139" s="203"/>
      <c r="J139" s="203"/>
      <c r="K139" s="203"/>
      <c r="L139" s="203"/>
      <c r="M139" s="203"/>
      <c r="N139" s="203"/>
      <c r="O139" s="203"/>
      <c r="P139" s="203"/>
      <c r="Q139" s="203"/>
      <c r="R139" s="203"/>
      <c r="S139" s="203"/>
    </row>
    <row r="140" spans="1:19" s="150" customFormat="1" x14ac:dyDescent="0.3">
      <c r="A140" s="140"/>
      <c r="B140" s="118"/>
      <c r="C140" s="203"/>
      <c r="D140" s="203"/>
      <c r="E140" s="203"/>
      <c r="F140" s="203"/>
      <c r="G140" s="203"/>
      <c r="H140" s="203"/>
      <c r="I140" s="203"/>
      <c r="J140" s="203"/>
      <c r="K140" s="203"/>
      <c r="L140" s="203"/>
      <c r="M140" s="203"/>
      <c r="N140" s="203"/>
      <c r="O140" s="203"/>
      <c r="P140" s="203"/>
      <c r="Q140" s="203"/>
      <c r="R140" s="203"/>
      <c r="S140" s="203"/>
    </row>
    <row r="141" spans="1:19" s="150" customFormat="1" x14ac:dyDescent="0.3">
      <c r="A141" s="140"/>
      <c r="B141" s="118"/>
      <c r="C141" s="203"/>
      <c r="D141" s="203"/>
      <c r="E141" s="203"/>
      <c r="F141" s="203"/>
      <c r="G141" s="203"/>
      <c r="H141" s="203"/>
      <c r="I141" s="203"/>
      <c r="J141" s="203"/>
      <c r="K141" s="203"/>
      <c r="L141" s="203"/>
      <c r="M141" s="203"/>
      <c r="N141" s="203"/>
      <c r="O141" s="203"/>
      <c r="P141" s="203"/>
      <c r="Q141" s="203"/>
      <c r="R141" s="203"/>
      <c r="S141" s="203"/>
    </row>
    <row r="142" spans="1:19" s="150" customFormat="1" x14ac:dyDescent="0.3">
      <c r="A142" s="140"/>
      <c r="B142" s="118"/>
      <c r="C142" s="203"/>
      <c r="D142" s="203"/>
      <c r="E142" s="203"/>
      <c r="F142" s="203"/>
      <c r="G142" s="203"/>
      <c r="H142" s="203"/>
      <c r="I142" s="203"/>
      <c r="J142" s="203"/>
      <c r="K142" s="203"/>
      <c r="L142" s="203"/>
      <c r="M142" s="203"/>
      <c r="N142" s="203"/>
      <c r="O142" s="203"/>
      <c r="P142" s="203"/>
      <c r="Q142" s="203"/>
      <c r="R142" s="203"/>
      <c r="S142" s="203"/>
    </row>
    <row r="143" spans="1:19" s="150" customFormat="1" x14ac:dyDescent="0.3">
      <c r="A143" s="140"/>
      <c r="B143" s="118"/>
      <c r="C143" s="203"/>
      <c r="D143" s="203"/>
      <c r="E143" s="203"/>
      <c r="F143" s="203"/>
      <c r="G143" s="203"/>
      <c r="H143" s="203"/>
      <c r="I143" s="203"/>
      <c r="J143" s="203"/>
      <c r="K143" s="203"/>
      <c r="L143" s="203"/>
      <c r="M143" s="203"/>
      <c r="N143" s="203"/>
      <c r="O143" s="203"/>
      <c r="P143" s="203"/>
      <c r="Q143" s="203"/>
      <c r="R143" s="203"/>
      <c r="S143" s="203"/>
    </row>
    <row r="144" spans="1:19" s="150" customFormat="1" x14ac:dyDescent="0.3">
      <c r="A144" s="140"/>
      <c r="B144" s="118"/>
      <c r="C144" s="203"/>
      <c r="D144" s="203"/>
      <c r="E144" s="203"/>
      <c r="F144" s="203"/>
      <c r="G144" s="203"/>
      <c r="H144" s="203"/>
      <c r="I144" s="203"/>
      <c r="J144" s="203"/>
      <c r="K144" s="203"/>
      <c r="L144" s="203"/>
      <c r="M144" s="203"/>
      <c r="N144" s="203"/>
      <c r="O144" s="203"/>
      <c r="P144" s="203"/>
      <c r="Q144" s="203"/>
      <c r="R144" s="203"/>
      <c r="S144" s="203"/>
    </row>
    <row r="145" spans="1:19" s="150" customFormat="1" x14ac:dyDescent="0.3">
      <c r="A145" s="140"/>
      <c r="B145" s="118"/>
      <c r="C145" s="203"/>
      <c r="D145" s="203"/>
      <c r="E145" s="203"/>
      <c r="F145" s="203"/>
      <c r="G145" s="203"/>
      <c r="H145" s="203"/>
      <c r="I145" s="203"/>
      <c r="J145" s="203"/>
      <c r="K145" s="203"/>
      <c r="L145" s="203"/>
      <c r="M145" s="203"/>
      <c r="N145" s="203"/>
      <c r="O145" s="203"/>
      <c r="P145" s="203"/>
      <c r="Q145" s="203"/>
      <c r="R145" s="203"/>
      <c r="S145" s="203"/>
    </row>
    <row r="146" spans="1:19" s="150" customFormat="1" x14ac:dyDescent="0.3">
      <c r="A146" s="140"/>
      <c r="B146" s="118"/>
      <c r="C146" s="203"/>
      <c r="D146" s="203"/>
      <c r="E146" s="203"/>
      <c r="F146" s="203"/>
      <c r="G146" s="203"/>
      <c r="H146" s="203"/>
      <c r="I146" s="203"/>
      <c r="J146" s="203"/>
      <c r="K146" s="203"/>
      <c r="L146" s="203"/>
      <c r="M146" s="203"/>
      <c r="N146" s="203"/>
      <c r="O146" s="203"/>
      <c r="P146" s="203"/>
      <c r="Q146" s="203"/>
      <c r="R146" s="203"/>
      <c r="S146" s="203"/>
    </row>
    <row r="147" spans="1:19" s="150" customFormat="1" x14ac:dyDescent="0.3">
      <c r="A147" s="140"/>
      <c r="B147" s="118"/>
      <c r="C147" s="203"/>
      <c r="D147" s="203"/>
      <c r="E147" s="203"/>
      <c r="F147" s="203"/>
      <c r="G147" s="203"/>
      <c r="H147" s="203"/>
      <c r="I147" s="203"/>
      <c r="J147" s="203"/>
      <c r="K147" s="203"/>
      <c r="L147" s="203"/>
      <c r="M147" s="203"/>
      <c r="N147" s="203"/>
      <c r="O147" s="203"/>
      <c r="P147" s="203"/>
      <c r="Q147" s="203"/>
      <c r="R147" s="203"/>
      <c r="S147" s="203"/>
    </row>
    <row r="148" spans="1:19" s="150" customFormat="1" x14ac:dyDescent="0.3">
      <c r="A148" s="140"/>
      <c r="B148" s="118"/>
      <c r="C148" s="203"/>
      <c r="D148" s="203"/>
      <c r="E148" s="203"/>
      <c r="F148" s="203"/>
      <c r="G148" s="203"/>
      <c r="H148" s="203"/>
      <c r="I148" s="203"/>
      <c r="J148" s="203"/>
      <c r="K148" s="203"/>
      <c r="L148" s="203"/>
      <c r="M148" s="203"/>
      <c r="N148" s="203"/>
      <c r="O148" s="203"/>
      <c r="P148" s="203"/>
      <c r="Q148" s="203"/>
      <c r="R148" s="203"/>
      <c r="S148" s="203"/>
    </row>
    <row r="149" spans="1:19" s="150" customFormat="1" x14ac:dyDescent="0.3">
      <c r="A149" s="140"/>
      <c r="B149" s="118"/>
      <c r="C149" s="203"/>
      <c r="D149" s="203"/>
      <c r="E149" s="203"/>
      <c r="F149" s="203"/>
      <c r="G149" s="203"/>
      <c r="H149" s="203"/>
      <c r="I149" s="203"/>
      <c r="J149" s="203"/>
      <c r="K149" s="203"/>
      <c r="L149" s="203"/>
      <c r="M149" s="203"/>
      <c r="N149" s="203"/>
      <c r="O149" s="203"/>
      <c r="P149" s="203"/>
      <c r="Q149" s="203"/>
      <c r="R149" s="203"/>
      <c r="S149" s="203"/>
    </row>
    <row r="150" spans="1:19" s="150" customFormat="1" x14ac:dyDescent="0.3">
      <c r="A150" s="140"/>
      <c r="B150" s="118"/>
      <c r="C150" s="203"/>
      <c r="D150" s="203"/>
      <c r="E150" s="203"/>
      <c r="F150" s="203"/>
      <c r="G150" s="203"/>
      <c r="H150" s="203"/>
      <c r="I150" s="203"/>
      <c r="J150" s="203"/>
      <c r="K150" s="203"/>
      <c r="L150" s="203"/>
      <c r="M150" s="203"/>
      <c r="N150" s="203"/>
      <c r="O150" s="203"/>
      <c r="P150" s="203"/>
      <c r="Q150" s="203"/>
      <c r="R150" s="203"/>
      <c r="S150" s="203"/>
    </row>
    <row r="151" spans="1:19" s="150" customFormat="1" x14ac:dyDescent="0.3">
      <c r="A151" s="140"/>
      <c r="B151" s="118"/>
      <c r="C151" s="203"/>
      <c r="D151" s="203"/>
      <c r="E151" s="203"/>
      <c r="F151" s="203"/>
      <c r="G151" s="203"/>
      <c r="H151" s="203"/>
      <c r="I151" s="203"/>
      <c r="J151" s="203"/>
      <c r="K151" s="203"/>
      <c r="L151" s="203"/>
      <c r="M151" s="203"/>
      <c r="N151" s="203"/>
      <c r="O151" s="203"/>
      <c r="P151" s="203"/>
      <c r="Q151" s="203"/>
      <c r="R151" s="203"/>
      <c r="S151" s="203"/>
    </row>
    <row r="152" spans="1:19" s="150" customFormat="1" x14ac:dyDescent="0.3">
      <c r="A152" s="140"/>
      <c r="B152" s="118"/>
      <c r="C152" s="203"/>
      <c r="D152" s="203"/>
      <c r="E152" s="203"/>
      <c r="F152" s="203"/>
      <c r="G152" s="203"/>
      <c r="H152" s="203"/>
      <c r="I152" s="203"/>
      <c r="J152" s="203"/>
      <c r="K152" s="203"/>
      <c r="L152" s="203"/>
      <c r="M152" s="203"/>
      <c r="N152" s="203"/>
      <c r="O152" s="203"/>
      <c r="P152" s="203"/>
      <c r="Q152" s="203"/>
      <c r="R152" s="203"/>
      <c r="S152" s="203"/>
    </row>
    <row r="153" spans="1:19" s="150" customFormat="1" x14ac:dyDescent="0.3">
      <c r="A153" s="140"/>
      <c r="B153" s="118"/>
      <c r="C153" s="203"/>
      <c r="D153" s="203"/>
      <c r="E153" s="203"/>
      <c r="F153" s="203"/>
      <c r="G153" s="203"/>
      <c r="H153" s="203"/>
      <c r="I153" s="203"/>
      <c r="J153" s="203"/>
      <c r="K153" s="203"/>
      <c r="L153" s="203"/>
      <c r="M153" s="203"/>
      <c r="N153" s="203"/>
      <c r="O153" s="203"/>
      <c r="P153" s="203"/>
      <c r="Q153" s="203"/>
      <c r="R153" s="203"/>
      <c r="S153" s="203"/>
    </row>
    <row r="154" spans="1:19" s="150" customFormat="1" x14ac:dyDescent="0.3">
      <c r="A154" s="140"/>
      <c r="B154" s="118"/>
      <c r="C154" s="203"/>
      <c r="D154" s="203"/>
      <c r="E154" s="203"/>
      <c r="F154" s="203"/>
      <c r="G154" s="203"/>
      <c r="H154" s="203"/>
      <c r="I154" s="203"/>
      <c r="J154" s="203"/>
      <c r="K154" s="203"/>
      <c r="L154" s="203"/>
      <c r="M154" s="203"/>
      <c r="N154" s="203"/>
      <c r="O154" s="203"/>
      <c r="P154" s="203"/>
      <c r="Q154" s="203"/>
      <c r="R154" s="203"/>
      <c r="S154" s="203"/>
    </row>
    <row r="155" spans="1:19" s="150" customFormat="1" x14ac:dyDescent="0.3">
      <c r="A155" s="140"/>
      <c r="B155" s="118"/>
      <c r="C155" s="203"/>
      <c r="D155" s="203"/>
      <c r="E155" s="203"/>
      <c r="F155" s="203"/>
      <c r="G155" s="203"/>
      <c r="H155" s="203"/>
      <c r="I155" s="203"/>
      <c r="J155" s="203"/>
      <c r="K155" s="203"/>
      <c r="L155" s="203"/>
      <c r="M155" s="203"/>
      <c r="N155" s="203"/>
      <c r="O155" s="203"/>
      <c r="P155" s="203"/>
      <c r="Q155" s="203"/>
      <c r="R155" s="203"/>
      <c r="S155" s="203"/>
    </row>
    <row r="156" spans="1:19" s="150" customFormat="1" x14ac:dyDescent="0.3">
      <c r="A156" s="140"/>
      <c r="B156" s="118"/>
      <c r="C156" s="203"/>
      <c r="D156" s="203"/>
      <c r="E156" s="203"/>
      <c r="F156" s="203"/>
      <c r="G156" s="203"/>
      <c r="H156" s="203"/>
      <c r="I156" s="203"/>
      <c r="J156" s="203"/>
      <c r="K156" s="203"/>
      <c r="L156" s="203"/>
      <c r="M156" s="203"/>
      <c r="N156" s="203"/>
      <c r="O156" s="203"/>
      <c r="P156" s="203"/>
      <c r="Q156" s="203"/>
      <c r="R156" s="203"/>
      <c r="S156" s="203"/>
    </row>
    <row r="157" spans="1:19" s="150" customFormat="1" x14ac:dyDescent="0.3">
      <c r="A157" s="140"/>
      <c r="B157" s="118"/>
      <c r="C157" s="203"/>
      <c r="D157" s="203"/>
      <c r="E157" s="203"/>
      <c r="F157" s="203"/>
      <c r="G157" s="203"/>
      <c r="H157" s="203"/>
      <c r="I157" s="203"/>
      <c r="J157" s="203"/>
      <c r="K157" s="203"/>
      <c r="L157" s="203"/>
      <c r="M157" s="203"/>
      <c r="N157" s="203"/>
      <c r="O157" s="203"/>
      <c r="P157" s="203"/>
      <c r="Q157" s="203"/>
      <c r="R157" s="203"/>
      <c r="S157" s="203"/>
    </row>
    <row r="158" spans="1:19" s="150" customFormat="1" x14ac:dyDescent="0.3">
      <c r="A158" s="140"/>
      <c r="B158" s="118"/>
      <c r="C158" s="203"/>
      <c r="D158" s="203"/>
      <c r="E158" s="203"/>
      <c r="F158" s="203"/>
      <c r="G158" s="203"/>
      <c r="H158" s="203"/>
      <c r="I158" s="203"/>
      <c r="J158" s="203"/>
      <c r="K158" s="203"/>
      <c r="L158" s="203"/>
      <c r="M158" s="203"/>
      <c r="N158" s="203"/>
      <c r="O158" s="203"/>
      <c r="P158" s="203"/>
      <c r="Q158" s="203"/>
      <c r="R158" s="203"/>
      <c r="S158" s="203"/>
    </row>
    <row r="159" spans="1:19" s="150" customFormat="1" x14ac:dyDescent="0.3">
      <c r="A159" s="140"/>
      <c r="B159" s="118"/>
      <c r="C159" s="203"/>
      <c r="D159" s="203"/>
      <c r="E159" s="203"/>
      <c r="F159" s="203"/>
      <c r="G159" s="203"/>
      <c r="H159" s="203"/>
      <c r="I159" s="203"/>
      <c r="J159" s="203"/>
      <c r="K159" s="203"/>
      <c r="L159" s="203"/>
      <c r="M159" s="203"/>
      <c r="N159" s="203"/>
      <c r="O159" s="203"/>
      <c r="P159" s="203"/>
      <c r="Q159" s="203"/>
      <c r="R159" s="203"/>
      <c r="S159" s="203"/>
    </row>
    <row r="160" spans="1:19" s="150" customFormat="1" x14ac:dyDescent="0.3">
      <c r="A160" s="140"/>
      <c r="B160" s="118"/>
      <c r="C160" s="203"/>
      <c r="D160" s="203"/>
      <c r="E160" s="203"/>
      <c r="F160" s="203"/>
      <c r="G160" s="203"/>
      <c r="H160" s="203"/>
      <c r="I160" s="203"/>
      <c r="J160" s="203"/>
      <c r="K160" s="203"/>
      <c r="L160" s="203"/>
      <c r="M160" s="203"/>
      <c r="N160" s="203"/>
      <c r="O160" s="203"/>
      <c r="P160" s="203"/>
      <c r="Q160" s="203"/>
      <c r="R160" s="203"/>
      <c r="S160" s="203"/>
    </row>
    <row r="161" spans="1:19" s="150" customFormat="1" x14ac:dyDescent="0.3">
      <c r="A161" s="140"/>
      <c r="B161" s="118"/>
      <c r="C161" s="203"/>
      <c r="D161" s="203"/>
      <c r="E161" s="203"/>
      <c r="F161" s="203"/>
      <c r="G161" s="203"/>
      <c r="H161" s="203"/>
      <c r="I161" s="203"/>
      <c r="J161" s="203"/>
      <c r="K161" s="203"/>
      <c r="L161" s="203"/>
      <c r="M161" s="203"/>
      <c r="N161" s="203"/>
      <c r="O161" s="203"/>
      <c r="P161" s="203"/>
      <c r="Q161" s="203"/>
      <c r="R161" s="203"/>
      <c r="S161" s="203"/>
    </row>
    <row r="162" spans="1:19" s="150" customFormat="1" x14ac:dyDescent="0.3">
      <c r="A162" s="140"/>
      <c r="B162" s="118"/>
      <c r="C162" s="203"/>
      <c r="D162" s="203"/>
      <c r="E162" s="203"/>
      <c r="F162" s="203"/>
      <c r="G162" s="203"/>
      <c r="H162" s="203"/>
      <c r="I162" s="203"/>
      <c r="J162" s="203"/>
      <c r="K162" s="203"/>
      <c r="L162" s="203"/>
      <c r="M162" s="203"/>
      <c r="N162" s="203"/>
      <c r="O162" s="203"/>
      <c r="P162" s="203"/>
      <c r="Q162" s="203"/>
      <c r="R162" s="203"/>
      <c r="S162" s="203"/>
    </row>
    <row r="163" spans="1:19" s="150" customFormat="1" x14ac:dyDescent="0.3">
      <c r="A163" s="140"/>
      <c r="B163" s="118"/>
      <c r="C163" s="203"/>
      <c r="D163" s="203"/>
      <c r="E163" s="203"/>
      <c r="F163" s="203"/>
      <c r="G163" s="203"/>
      <c r="H163" s="203"/>
      <c r="I163" s="203"/>
      <c r="J163" s="203"/>
      <c r="K163" s="203"/>
      <c r="L163" s="203"/>
      <c r="M163" s="203"/>
      <c r="N163" s="203"/>
      <c r="O163" s="203"/>
      <c r="P163" s="203"/>
      <c r="Q163" s="203"/>
      <c r="R163" s="203"/>
      <c r="S163" s="203"/>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8" fitToHeight="0" orientation="landscape" verticalDpi="300" r:id="rId1"/>
  <rowBreaks count="2" manualBreakCount="2">
    <brk id="44" max="16383" man="1"/>
    <brk id="12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11B6-E860-4230-A2AB-3E15F0E698BE}">
  <sheetPr published="0"/>
  <dimension ref="A1:T112"/>
  <sheetViews>
    <sheetView showGridLines="0" zoomScaleNormal="100" workbookViewId="0">
      <selection activeCell="A3" sqref="A3"/>
    </sheetView>
  </sheetViews>
  <sheetFormatPr baseColWidth="10" defaultRowHeight="13.5" x14ac:dyDescent="0.3"/>
  <cols>
    <col min="1" max="1" width="40.6640625" customWidth="1"/>
    <col min="2" max="3" width="15.83203125" customWidth="1"/>
    <col min="10" max="10" width="32.6640625" bestFit="1" customWidth="1"/>
  </cols>
  <sheetData>
    <row r="1" spans="1:20" s="140" customFormat="1" ht="15" x14ac:dyDescent="0.3">
      <c r="A1" s="149" t="s">
        <v>33</v>
      </c>
    </row>
    <row r="2" spans="1:20" s="140" customFormat="1" ht="15" x14ac:dyDescent="0.3">
      <c r="A2" s="149"/>
      <c r="C2" s="150"/>
      <c r="D2" s="150"/>
      <c r="E2" s="150"/>
      <c r="F2" s="150"/>
      <c r="G2" s="150"/>
      <c r="H2" s="150"/>
      <c r="I2" s="150"/>
      <c r="J2" s="150"/>
      <c r="K2" s="150"/>
      <c r="L2" s="150"/>
      <c r="M2" s="150"/>
      <c r="N2" s="150"/>
      <c r="O2" s="150"/>
      <c r="P2" s="150"/>
      <c r="Q2" s="150"/>
      <c r="R2" s="150"/>
      <c r="S2" s="150"/>
      <c r="T2" s="150"/>
    </row>
    <row r="3" spans="1:20" s="154" customFormat="1" ht="21" x14ac:dyDescent="0.3">
      <c r="A3" s="151" t="str">
        <f>TAB00!B90&amp;" : "&amp;TAB00!C90</f>
        <v xml:space="preserve">TAB7.1.1 : Variation de la Base d'Actifs Régulés </v>
      </c>
      <c r="B3" s="152"/>
      <c r="C3" s="152"/>
      <c r="D3" s="152"/>
      <c r="E3" s="152"/>
      <c r="F3" s="152"/>
      <c r="G3" s="152"/>
      <c r="H3" s="152"/>
      <c r="I3" s="152"/>
      <c r="J3" s="152"/>
      <c r="K3" s="152"/>
      <c r="L3" s="152"/>
      <c r="M3" s="152"/>
      <c r="N3" s="152"/>
      <c r="O3" s="152"/>
      <c r="P3" s="140"/>
      <c r="Q3" s="140"/>
      <c r="R3" s="140"/>
      <c r="S3" s="140"/>
      <c r="T3" s="153"/>
    </row>
    <row r="4" spans="1:20" s="140" customFormat="1" ht="15" x14ac:dyDescent="0.3">
      <c r="A4" s="149"/>
      <c r="C4" s="150"/>
      <c r="D4" s="150"/>
      <c r="E4" s="150"/>
      <c r="F4" s="150"/>
      <c r="G4" s="150"/>
      <c r="H4" s="150"/>
      <c r="I4" s="150"/>
      <c r="J4" s="150"/>
      <c r="K4" s="150"/>
      <c r="L4" s="150"/>
      <c r="M4" s="150"/>
      <c r="N4" s="150"/>
      <c r="O4" s="150"/>
      <c r="P4" s="150"/>
      <c r="Q4" s="150"/>
      <c r="R4" s="150"/>
      <c r="S4" s="150"/>
      <c r="T4" s="150"/>
    </row>
    <row r="5" spans="1:20" s="140" customFormat="1" ht="15" x14ac:dyDescent="0.3">
      <c r="A5" s="209" t="s">
        <v>928</v>
      </c>
      <c r="B5" s="210"/>
      <c r="C5" s="211"/>
      <c r="D5" s="211"/>
      <c r="E5" s="212"/>
      <c r="F5" s="212"/>
      <c r="G5" s="212"/>
      <c r="H5" s="212"/>
      <c r="I5" s="212"/>
      <c r="J5" s="212"/>
      <c r="K5" s="212"/>
      <c r="L5" s="212"/>
      <c r="M5" s="212"/>
      <c r="N5" s="212"/>
      <c r="O5" s="212"/>
      <c r="P5" s="150"/>
      <c r="Q5" s="150"/>
      <c r="R5" s="150"/>
      <c r="S5" s="150"/>
      <c r="T5" s="150"/>
    </row>
    <row r="6" spans="1:20" s="140" customFormat="1" ht="15" x14ac:dyDescent="0.3">
      <c r="A6" s="149"/>
      <c r="C6" s="150"/>
      <c r="D6" s="150"/>
      <c r="E6" s="150"/>
      <c r="F6" s="150"/>
      <c r="G6" s="150"/>
      <c r="H6" s="150"/>
      <c r="I6" s="150"/>
      <c r="J6" s="150"/>
      <c r="K6" s="150"/>
      <c r="L6" s="150"/>
      <c r="M6" s="150"/>
      <c r="N6" s="150"/>
      <c r="O6" s="150"/>
      <c r="P6" s="150"/>
      <c r="Q6" s="150"/>
      <c r="R6" s="150"/>
      <c r="S6" s="150"/>
      <c r="T6" s="150"/>
    </row>
    <row r="7" spans="1:20" s="140" customFormat="1" x14ac:dyDescent="0.3">
      <c r="B7" s="516" t="s">
        <v>914</v>
      </c>
      <c r="C7" s="516" t="s">
        <v>915</v>
      </c>
      <c r="D7" s="516" t="s">
        <v>916</v>
      </c>
      <c r="E7" s="150"/>
      <c r="F7" s="150"/>
      <c r="G7" s="150"/>
      <c r="H7" s="150"/>
      <c r="I7" s="150"/>
      <c r="K7" s="516" t="s">
        <v>914</v>
      </c>
      <c r="L7" s="516" t="s">
        <v>915</v>
      </c>
      <c r="M7" s="516" t="s">
        <v>916</v>
      </c>
      <c r="N7" s="150"/>
      <c r="O7" s="150"/>
      <c r="P7" s="150"/>
      <c r="Q7" s="150"/>
      <c r="R7" s="150"/>
      <c r="S7" s="150"/>
      <c r="T7" s="150"/>
    </row>
    <row r="8" spans="1:20" s="140" customFormat="1" x14ac:dyDescent="0.3">
      <c r="A8" s="517" t="s">
        <v>922</v>
      </c>
      <c r="B8" s="518">
        <f>+'TAB7'!F62</f>
        <v>0</v>
      </c>
      <c r="C8" s="518">
        <f>+'TAB7'!G62</f>
        <v>0</v>
      </c>
      <c r="D8" s="518">
        <f>C8-B8</f>
        <v>0</v>
      </c>
      <c r="E8" s="150"/>
      <c r="F8" s="150"/>
      <c r="G8" s="150"/>
      <c r="H8" s="150"/>
      <c r="I8" s="150"/>
      <c r="J8" s="517" t="s">
        <v>925</v>
      </c>
      <c r="K8" s="518">
        <f>+'TAB7'!F15+'TAB7'!F16</f>
        <v>0</v>
      </c>
      <c r="L8" s="518">
        <f>+'TAB7'!G15+'TAB7'!G16</f>
        <v>0</v>
      </c>
      <c r="M8" s="518">
        <f t="shared" ref="M8:M13" si="0">L8-K8</f>
        <v>0</v>
      </c>
      <c r="N8" s="150"/>
      <c r="O8" s="150"/>
      <c r="P8" s="150"/>
      <c r="Q8" s="150"/>
      <c r="R8" s="150"/>
      <c r="S8" s="150"/>
      <c r="T8" s="150"/>
    </row>
    <row r="9" spans="1:20" s="140" customFormat="1" x14ac:dyDescent="0.3">
      <c r="A9" s="519" t="s">
        <v>895</v>
      </c>
      <c r="B9" s="520">
        <f>+'TAB7'!F17+'TAB7'!F18</f>
        <v>0</v>
      </c>
      <c r="C9" s="520">
        <f>+'TAB7'!G17+'TAB7'!G18</f>
        <v>0</v>
      </c>
      <c r="D9" s="520">
        <f>C9-B9</f>
        <v>0</v>
      </c>
      <c r="E9" s="150"/>
      <c r="F9" s="150"/>
      <c r="G9" s="150"/>
      <c r="H9" s="150"/>
      <c r="I9" s="150"/>
      <c r="J9" s="519" t="s">
        <v>919</v>
      </c>
      <c r="K9" s="520">
        <f>+'TAB7'!F23+'TAB7'!F24</f>
        <v>0</v>
      </c>
      <c r="L9" s="520">
        <f>+'TAB7'!G23+'TAB7'!G24</f>
        <v>0</v>
      </c>
      <c r="M9" s="520">
        <f t="shared" si="0"/>
        <v>0</v>
      </c>
      <c r="N9" s="150"/>
      <c r="O9" s="150"/>
      <c r="P9" s="150"/>
      <c r="Q9" s="150"/>
      <c r="R9" s="150"/>
      <c r="S9" s="150"/>
      <c r="T9" s="150"/>
    </row>
    <row r="10" spans="1:20" s="140" customFormat="1" x14ac:dyDescent="0.3">
      <c r="A10" s="519" t="s">
        <v>917</v>
      </c>
      <c r="B10" s="520">
        <f>+'TAB7'!F41+'TAB7'!F42</f>
        <v>0</v>
      </c>
      <c r="C10" s="520">
        <f>+'TAB7'!G41+'TAB7'!G42</f>
        <v>0</v>
      </c>
      <c r="D10" s="520">
        <f t="shared" ref="D10:D15" si="1">C10-B10</f>
        <v>0</v>
      </c>
      <c r="E10" s="150"/>
      <c r="F10" s="150"/>
      <c r="G10" s="150"/>
      <c r="H10" s="150"/>
      <c r="I10" s="150"/>
      <c r="J10" s="519" t="s">
        <v>920</v>
      </c>
      <c r="K10" s="520">
        <f>+'TAB7'!F47+'TAB7'!F48</f>
        <v>0</v>
      </c>
      <c r="L10" s="520">
        <f>+'TAB7'!G47+'TAB7'!G48</f>
        <v>0</v>
      </c>
      <c r="M10" s="520">
        <f t="shared" si="0"/>
        <v>0</v>
      </c>
      <c r="N10" s="150"/>
      <c r="O10" s="150"/>
      <c r="P10" s="150"/>
      <c r="Q10" s="150"/>
      <c r="R10" s="150"/>
      <c r="S10" s="150"/>
      <c r="T10" s="150"/>
    </row>
    <row r="11" spans="1:20" s="140" customFormat="1" x14ac:dyDescent="0.3">
      <c r="A11" s="519" t="s">
        <v>918</v>
      </c>
      <c r="B11" s="520">
        <f>+'TAB7'!F67</f>
        <v>0</v>
      </c>
      <c r="C11" s="520">
        <f>+'TAB7'!G67</f>
        <v>0</v>
      </c>
      <c r="D11" s="520">
        <f t="shared" si="1"/>
        <v>0</v>
      </c>
      <c r="E11" s="150"/>
      <c r="F11" s="150"/>
      <c r="G11" s="150"/>
      <c r="H11" s="150"/>
      <c r="I11" s="150"/>
      <c r="J11" s="519" t="s">
        <v>921</v>
      </c>
      <c r="K11" s="520">
        <f>+'TAB7'!F76+'TAB7'!F77</f>
        <v>0</v>
      </c>
      <c r="L11" s="520">
        <f>+'TAB7'!G76+'TAB7'!G77</f>
        <v>0</v>
      </c>
      <c r="M11" s="520">
        <f t="shared" si="0"/>
        <v>0</v>
      </c>
      <c r="N11" s="150"/>
      <c r="O11" s="150"/>
      <c r="P11" s="150"/>
      <c r="Q11" s="150"/>
      <c r="R11" s="150"/>
      <c r="S11" s="150"/>
      <c r="T11" s="150"/>
    </row>
    <row r="12" spans="1:20" s="140" customFormat="1" x14ac:dyDescent="0.3">
      <c r="A12" s="519" t="s">
        <v>919</v>
      </c>
      <c r="B12" s="520">
        <f>+'TAB7'!F21</f>
        <v>0</v>
      </c>
      <c r="C12" s="520">
        <f>+'TAB7'!G21</f>
        <v>0</v>
      </c>
      <c r="D12" s="520">
        <f t="shared" si="1"/>
        <v>0</v>
      </c>
      <c r="E12" s="150"/>
      <c r="F12" s="150"/>
      <c r="G12" s="150"/>
      <c r="H12" s="150"/>
      <c r="I12" s="150"/>
      <c r="J12" s="517" t="s">
        <v>926</v>
      </c>
      <c r="K12" s="518">
        <f>SUM(K8:K11)</f>
        <v>0</v>
      </c>
      <c r="L12" s="518">
        <f>SUM(L8:L11)</f>
        <v>0</v>
      </c>
      <c r="M12" s="518">
        <f t="shared" si="0"/>
        <v>0</v>
      </c>
      <c r="N12" s="150"/>
      <c r="O12" s="150"/>
      <c r="P12" s="150"/>
      <c r="Q12" s="150"/>
      <c r="R12" s="150"/>
      <c r="S12" s="150"/>
      <c r="T12" s="150"/>
    </row>
    <row r="13" spans="1:20" s="140" customFormat="1" x14ac:dyDescent="0.3">
      <c r="A13" s="519" t="s">
        <v>920</v>
      </c>
      <c r="B13" s="520">
        <f>+'TAB7'!F45</f>
        <v>0</v>
      </c>
      <c r="C13" s="520">
        <f>+'TAB7'!G45</f>
        <v>0</v>
      </c>
      <c r="D13" s="520">
        <f t="shared" si="1"/>
        <v>0</v>
      </c>
      <c r="E13" s="150"/>
      <c r="F13" s="150"/>
      <c r="G13" s="150"/>
      <c r="H13" s="150"/>
      <c r="I13" s="150"/>
      <c r="J13" s="517" t="s">
        <v>927</v>
      </c>
      <c r="K13" s="518">
        <f>(K12+K8)/2</f>
        <v>0</v>
      </c>
      <c r="L13" s="518">
        <f>(L12+L8)/2</f>
        <v>0</v>
      </c>
      <c r="M13" s="518">
        <f t="shared" si="0"/>
        <v>0</v>
      </c>
      <c r="N13" s="150"/>
      <c r="O13" s="150"/>
      <c r="P13" s="150"/>
      <c r="Q13" s="150"/>
      <c r="R13" s="150"/>
      <c r="S13" s="150"/>
      <c r="T13" s="150"/>
    </row>
    <row r="14" spans="1:20" s="140" customFormat="1" x14ac:dyDescent="0.3">
      <c r="A14" s="519" t="s">
        <v>921</v>
      </c>
      <c r="B14" s="520">
        <f>+'TAB7'!F74+'TAB7'!F75</f>
        <v>0</v>
      </c>
      <c r="C14" s="520">
        <f>+'TAB7'!G74+'TAB7'!G75</f>
        <v>0</v>
      </c>
      <c r="D14" s="520">
        <f t="shared" si="1"/>
        <v>0</v>
      </c>
      <c r="E14" s="150"/>
      <c r="F14" s="150"/>
      <c r="G14" s="150"/>
      <c r="H14" s="150"/>
      <c r="I14" s="150"/>
      <c r="J14" s="490" t="s">
        <v>850</v>
      </c>
      <c r="K14" s="150">
        <f>+K12-'TAB7'!F81</f>
        <v>0</v>
      </c>
      <c r="L14" s="150">
        <f>+L12-'TAB7'!G81</f>
        <v>0</v>
      </c>
      <c r="N14" s="150"/>
      <c r="O14" s="150"/>
      <c r="P14" s="150"/>
      <c r="Q14" s="150"/>
      <c r="R14" s="150"/>
      <c r="S14" s="150"/>
      <c r="T14" s="150"/>
    </row>
    <row r="15" spans="1:20" s="140" customFormat="1" x14ac:dyDescent="0.3">
      <c r="A15" s="517" t="s">
        <v>923</v>
      </c>
      <c r="B15" s="518">
        <f>SUM(B8:B14)</f>
        <v>0</v>
      </c>
      <c r="C15" s="518">
        <f>SUM(C8:C14)</f>
        <v>0</v>
      </c>
      <c r="D15" s="518">
        <f t="shared" si="1"/>
        <v>0</v>
      </c>
      <c r="E15" s="150"/>
      <c r="F15" s="150"/>
      <c r="G15" s="150"/>
      <c r="H15" s="150"/>
      <c r="I15" s="150"/>
      <c r="N15" s="150"/>
      <c r="O15" s="150"/>
      <c r="P15" s="150"/>
      <c r="Q15" s="150"/>
      <c r="R15" s="150"/>
      <c r="S15" s="150"/>
      <c r="T15" s="150"/>
    </row>
    <row r="16" spans="1:20" s="140" customFormat="1" x14ac:dyDescent="0.3">
      <c r="A16" s="517" t="s">
        <v>924</v>
      </c>
      <c r="B16" s="518">
        <f>(B15+B8)/2</f>
        <v>0</v>
      </c>
      <c r="C16" s="518">
        <f>(C15+C8)/2</f>
        <v>0</v>
      </c>
      <c r="D16" s="518">
        <f>C16-B16</f>
        <v>0</v>
      </c>
      <c r="E16" s="150"/>
      <c r="F16" s="150"/>
      <c r="G16" s="150"/>
      <c r="H16" s="150"/>
      <c r="I16" s="150"/>
      <c r="N16" s="150"/>
      <c r="O16" s="150"/>
      <c r="P16" s="150"/>
      <c r="Q16" s="150"/>
      <c r="R16" s="150"/>
      <c r="S16" s="150"/>
      <c r="T16" s="150"/>
    </row>
    <row r="17" spans="1:20" s="140" customFormat="1" x14ac:dyDescent="0.3">
      <c r="A17" s="490" t="s">
        <v>850</v>
      </c>
      <c r="B17" s="150">
        <f>+B15-'TAB7'!F79</f>
        <v>0</v>
      </c>
      <c r="C17" s="150">
        <f>+C15-'TAB7'!G79</f>
        <v>0</v>
      </c>
      <c r="D17" s="150"/>
      <c r="E17" s="150"/>
      <c r="F17" s="150"/>
      <c r="G17" s="150"/>
      <c r="H17" s="150"/>
      <c r="I17" s="150"/>
      <c r="J17" s="490"/>
      <c r="K17" s="150"/>
      <c r="L17" s="150"/>
      <c r="M17" s="150"/>
      <c r="N17" s="150"/>
      <c r="O17" s="150"/>
      <c r="P17" s="150"/>
      <c r="Q17" s="150"/>
      <c r="R17" s="150"/>
      <c r="S17" s="150"/>
      <c r="T17" s="150"/>
    </row>
    <row r="18" spans="1:20" s="140" customFormat="1" x14ac:dyDescent="0.3">
      <c r="A18" s="490"/>
      <c r="B18" s="150"/>
      <c r="C18" s="150"/>
      <c r="D18" s="150"/>
      <c r="E18" s="150"/>
      <c r="F18" s="150"/>
      <c r="G18" s="150"/>
      <c r="H18" s="150"/>
      <c r="I18" s="150"/>
      <c r="J18" s="490"/>
      <c r="K18" s="150"/>
      <c r="L18" s="150"/>
      <c r="M18" s="150"/>
      <c r="N18" s="150"/>
      <c r="O18" s="150"/>
      <c r="P18" s="150"/>
      <c r="Q18" s="150"/>
      <c r="R18" s="150"/>
      <c r="S18" s="150"/>
      <c r="T18" s="150"/>
    </row>
    <row r="19" spans="1:20" s="140" customFormat="1" ht="15" x14ac:dyDescent="0.3">
      <c r="A19" s="209" t="s">
        <v>929</v>
      </c>
      <c r="B19" s="210"/>
      <c r="C19" s="211"/>
      <c r="D19" s="211"/>
      <c r="E19" s="212"/>
      <c r="F19" s="212"/>
      <c r="G19" s="212"/>
      <c r="H19" s="212"/>
      <c r="I19" s="212"/>
      <c r="J19" s="212"/>
      <c r="K19" s="212"/>
      <c r="L19" s="212"/>
      <c r="M19" s="212"/>
      <c r="N19" s="212"/>
      <c r="O19" s="212"/>
      <c r="P19" s="150"/>
      <c r="Q19" s="150"/>
      <c r="R19" s="150"/>
      <c r="S19" s="150"/>
      <c r="T19" s="150"/>
    </row>
    <row r="20" spans="1:20" s="140" customFormat="1" ht="15" x14ac:dyDescent="0.3">
      <c r="A20" s="149"/>
      <c r="C20" s="150"/>
      <c r="D20" s="150"/>
      <c r="E20" s="150"/>
      <c r="F20" s="150"/>
      <c r="G20" s="150"/>
      <c r="H20" s="150"/>
      <c r="I20" s="150"/>
      <c r="J20" s="150"/>
      <c r="K20" s="150"/>
      <c r="L20" s="150"/>
      <c r="M20" s="150"/>
      <c r="N20" s="150"/>
      <c r="O20" s="150"/>
      <c r="P20" s="150"/>
      <c r="Q20" s="150"/>
      <c r="R20" s="150"/>
      <c r="S20" s="150"/>
      <c r="T20" s="150"/>
    </row>
    <row r="21" spans="1:20" s="140" customFormat="1" x14ac:dyDescent="0.3">
      <c r="A21" s="71" t="s">
        <v>909</v>
      </c>
      <c r="B21" s="150">
        <f>+'TAB7'!E78</f>
        <v>0</v>
      </c>
      <c r="C21" s="150"/>
      <c r="D21" s="150"/>
      <c r="E21" s="150"/>
      <c r="F21" s="150"/>
      <c r="G21" s="150"/>
      <c r="H21" s="150"/>
      <c r="I21" s="150"/>
      <c r="J21" s="71" t="s">
        <v>911</v>
      </c>
      <c r="K21" s="150">
        <f>+'TAB7'!F78</f>
        <v>0</v>
      </c>
      <c r="L21" s="150"/>
      <c r="M21" s="150"/>
      <c r="N21" s="150"/>
      <c r="O21" s="150"/>
      <c r="P21" s="150"/>
      <c r="Q21" s="150"/>
      <c r="R21" s="150"/>
      <c r="S21" s="150"/>
      <c r="T21" s="150"/>
    </row>
    <row r="22" spans="1:20" x14ac:dyDescent="0.3">
      <c r="A22" s="125" t="s">
        <v>895</v>
      </c>
      <c r="B22" s="498">
        <f>+'TAB7'!G17+'TAB7'!G18</f>
        <v>0</v>
      </c>
      <c r="J22" s="125" t="s">
        <v>913</v>
      </c>
      <c r="K22" s="498">
        <f>-'TAB7'!H61</f>
        <v>0</v>
      </c>
    </row>
    <row r="23" spans="1:20" x14ac:dyDescent="0.3">
      <c r="A23" s="125" t="s">
        <v>896</v>
      </c>
      <c r="B23" s="498">
        <f>+'TAB7'!G21</f>
        <v>0</v>
      </c>
      <c r="J23" s="125" t="s">
        <v>902</v>
      </c>
      <c r="K23" s="498">
        <f>-'TAB7'!H17-'TAB7'!H18</f>
        <v>0</v>
      </c>
    </row>
    <row r="24" spans="1:20" x14ac:dyDescent="0.3">
      <c r="A24" s="125" t="s">
        <v>897</v>
      </c>
      <c r="B24" s="498">
        <f>+'TAB7'!G41+'TAB7'!G42</f>
        <v>0</v>
      </c>
      <c r="J24" s="125" t="s">
        <v>903</v>
      </c>
      <c r="K24" s="498">
        <f>-'TAB7'!H21</f>
        <v>0</v>
      </c>
    </row>
    <row r="25" spans="1:20" x14ac:dyDescent="0.3">
      <c r="A25" s="125" t="s">
        <v>898</v>
      </c>
      <c r="B25" s="498">
        <f>+'TAB7'!G45</f>
        <v>0</v>
      </c>
      <c r="J25" s="125" t="s">
        <v>904</v>
      </c>
      <c r="K25" s="498">
        <f>-'TAB7'!H41-'TAB7'!H42</f>
        <v>0</v>
      </c>
    </row>
    <row r="26" spans="1:20" x14ac:dyDescent="0.3">
      <c r="A26" s="125" t="s">
        <v>899</v>
      </c>
      <c r="B26" s="498">
        <f>+'TAB7'!G43+'TAB7'!G19</f>
        <v>0</v>
      </c>
      <c r="J26" s="125" t="s">
        <v>905</v>
      </c>
      <c r="K26" s="498">
        <f>-'TAB7'!H45</f>
        <v>0</v>
      </c>
    </row>
    <row r="27" spans="1:20" x14ac:dyDescent="0.3">
      <c r="A27" s="125" t="s">
        <v>900</v>
      </c>
      <c r="B27" s="498">
        <f>+'TAB7'!G20+'TAB7'!G44</f>
        <v>0</v>
      </c>
      <c r="J27" s="125" t="s">
        <v>906</v>
      </c>
      <c r="K27" s="498">
        <f>-'TAB7'!H67</f>
        <v>0</v>
      </c>
    </row>
    <row r="28" spans="1:20" x14ac:dyDescent="0.3">
      <c r="A28" s="125" t="s">
        <v>901</v>
      </c>
      <c r="B28" s="498">
        <f>+'TAB7'!G25+'TAB7'!G49</f>
        <v>0</v>
      </c>
      <c r="J28" s="125" t="s">
        <v>907</v>
      </c>
      <c r="K28" s="498">
        <f>-'TAB7'!H75</f>
        <v>0</v>
      </c>
    </row>
    <row r="29" spans="1:20" x14ac:dyDescent="0.3">
      <c r="A29" s="71" t="s">
        <v>910</v>
      </c>
      <c r="B29" s="498">
        <f>+SUM(B21:B28)</f>
        <v>0</v>
      </c>
      <c r="J29" s="125" t="s">
        <v>908</v>
      </c>
      <c r="K29" s="498">
        <f>-'TAB7'!H73</f>
        <v>0</v>
      </c>
    </row>
    <row r="30" spans="1:20" x14ac:dyDescent="0.3">
      <c r="A30" s="490" t="s">
        <v>850</v>
      </c>
      <c r="B30" s="498">
        <f>+B29-'TAB7'!G78</f>
        <v>0</v>
      </c>
      <c r="J30" s="71" t="s">
        <v>912</v>
      </c>
      <c r="K30" s="498">
        <f>+SUM(K21:K29)</f>
        <v>0</v>
      </c>
    </row>
    <row r="31" spans="1:20" x14ac:dyDescent="0.3">
      <c r="J31" s="490" t="s">
        <v>850</v>
      </c>
      <c r="K31" s="498">
        <f>+K30-'TAB7'!G78</f>
        <v>0</v>
      </c>
    </row>
    <row r="60" spans="1:15" ht="15" x14ac:dyDescent="0.3">
      <c r="A60" s="209" t="s">
        <v>930</v>
      </c>
      <c r="B60" s="210"/>
      <c r="C60" s="211"/>
      <c r="D60" s="211"/>
      <c r="E60" s="212"/>
      <c r="F60" s="212"/>
      <c r="G60" s="212"/>
      <c r="H60" s="212"/>
      <c r="I60" s="212"/>
      <c r="J60" s="212"/>
      <c r="K60" s="212"/>
      <c r="L60" s="212"/>
      <c r="M60" s="212"/>
      <c r="N60" s="212"/>
      <c r="O60" s="212"/>
    </row>
    <row r="62" spans="1:15" ht="27" x14ac:dyDescent="0.3">
      <c r="A62" s="140"/>
      <c r="B62" s="521" t="s">
        <v>931</v>
      </c>
      <c r="C62" s="521" t="s">
        <v>918</v>
      </c>
    </row>
    <row r="63" spans="1:15" x14ac:dyDescent="0.3">
      <c r="A63" s="13" t="str">
        <f>+'TAB7.1'!B47</f>
        <v>Terrains</v>
      </c>
      <c r="B63" s="248">
        <f>+'TAB7.1'!F47+'TAB7.1'!G47</f>
        <v>0</v>
      </c>
      <c r="C63" s="248">
        <f>+'TAB7.1'!H47</f>
        <v>0</v>
      </c>
    </row>
    <row r="64" spans="1:15" x14ac:dyDescent="0.3">
      <c r="A64" s="13" t="str">
        <f>+'TAB7.1'!B48</f>
        <v>Bâtiments techniques</v>
      </c>
      <c r="B64" s="248">
        <f>+'TAB7.1'!F48+'TAB7.1'!G48</f>
        <v>0</v>
      </c>
      <c r="C64" s="248">
        <f>+'TAB7.1'!H48</f>
        <v>0</v>
      </c>
    </row>
    <row r="65" spans="1:3" x14ac:dyDescent="0.3">
      <c r="A65" s="13" t="str">
        <f>+'TAB7.1'!B49</f>
        <v>Câbles - réseau MT</v>
      </c>
      <c r="B65" s="248">
        <f>+'TAB7.1'!F49+'TAB7.1'!G49</f>
        <v>0</v>
      </c>
      <c r="C65" s="248">
        <f>+'TAB7.1'!H49</f>
        <v>0</v>
      </c>
    </row>
    <row r="66" spans="1:3" x14ac:dyDescent="0.3">
      <c r="A66" s="13" t="str">
        <f>+'TAB7.1'!B50</f>
        <v>Câbles - réseau BT</v>
      </c>
      <c r="B66" s="248">
        <f>+'TAB7.1'!F50+'TAB7.1'!G50</f>
        <v>0</v>
      </c>
      <c r="C66" s="248">
        <f>+'TAB7.1'!H50</f>
        <v>0</v>
      </c>
    </row>
    <row r="67" spans="1:3" x14ac:dyDescent="0.3">
      <c r="A67" s="13" t="str">
        <f>+'TAB7.1'!B51</f>
        <v>Lignes - réseau MT</v>
      </c>
      <c r="B67" s="248">
        <f>+'TAB7.1'!F51+'TAB7.1'!G51</f>
        <v>0</v>
      </c>
      <c r="C67" s="248">
        <f>+'TAB7.1'!H51</f>
        <v>0</v>
      </c>
    </row>
    <row r="68" spans="1:3" x14ac:dyDescent="0.3">
      <c r="A68" s="13" t="str">
        <f>+'TAB7.1'!B52</f>
        <v>Lignes - réseau BT</v>
      </c>
      <c r="B68" s="248">
        <f>+'TAB7.1'!F52+'TAB7.1'!G52</f>
        <v>0</v>
      </c>
      <c r="C68" s="248">
        <f>+'TAB7.1'!H52</f>
        <v>0</v>
      </c>
    </row>
    <row r="69" spans="1:3" x14ac:dyDescent="0.3">
      <c r="A69" s="13" t="str">
        <f>+'TAB7.1'!B53</f>
        <v>Postes et cabines - réseau MT</v>
      </c>
      <c r="B69" s="248">
        <f>+'TAB7.1'!F53+'TAB7.1'!G53</f>
        <v>0</v>
      </c>
      <c r="C69" s="248">
        <f>+'TAB7.1'!H53</f>
        <v>0</v>
      </c>
    </row>
    <row r="70" spans="1:3" x14ac:dyDescent="0.3">
      <c r="A70" s="13" t="str">
        <f>+'TAB7.1'!B54</f>
        <v>Postes et cabines - réseau BT</v>
      </c>
      <c r="B70" s="248">
        <f>+'TAB7.1'!F54+'TAB7.1'!G54</f>
        <v>0</v>
      </c>
      <c r="C70" s="248">
        <f>+'TAB7.1'!H54</f>
        <v>0</v>
      </c>
    </row>
    <row r="71" spans="1:3" x14ac:dyDescent="0.3">
      <c r="A71" s="13" t="str">
        <f>+'TAB7.1'!B55</f>
        <v>Raccordements - transformation MT</v>
      </c>
      <c r="B71" s="248">
        <f>+'TAB7.1'!F55+'TAB7.1'!G55</f>
        <v>0</v>
      </c>
      <c r="C71" s="248">
        <f>+'TAB7.1'!H55</f>
        <v>0</v>
      </c>
    </row>
    <row r="72" spans="1:3" x14ac:dyDescent="0.3">
      <c r="A72" s="13" t="str">
        <f>+'TAB7.1'!B56</f>
        <v>Raccordements - réseau MT</v>
      </c>
      <c r="B72" s="248">
        <f>+'TAB7.1'!F56+'TAB7.1'!G56</f>
        <v>0</v>
      </c>
      <c r="C72" s="248">
        <f>+'TAB7.1'!H56</f>
        <v>0</v>
      </c>
    </row>
    <row r="73" spans="1:3" x14ac:dyDescent="0.3">
      <c r="A73" s="13" t="str">
        <f>+'TAB7.1'!B57</f>
        <v>Raccordements - transformation BT</v>
      </c>
      <c r="B73" s="248">
        <f>+'TAB7.1'!F57+'TAB7.1'!G57</f>
        <v>0</v>
      </c>
      <c r="C73" s="248">
        <f>+'TAB7.1'!H57</f>
        <v>0</v>
      </c>
    </row>
    <row r="74" spans="1:3" x14ac:dyDescent="0.3">
      <c r="A74" s="13" t="str">
        <f>+'TAB7.1'!B58</f>
        <v>Raccordements - réseau BT</v>
      </c>
      <c r="B74" s="248">
        <f>+'TAB7.1'!F58+'TAB7.1'!G58</f>
        <v>0</v>
      </c>
      <c r="C74" s="248">
        <f>+'TAB7.1'!H58</f>
        <v>0</v>
      </c>
    </row>
    <row r="75" spans="1:3" x14ac:dyDescent="0.3">
      <c r="A75" s="13" t="str">
        <f>+'TAB7.1'!B59</f>
        <v>Appareils de mesure - réseau MT</v>
      </c>
      <c r="B75" s="248">
        <f>+'TAB7.1'!F59+'TAB7.1'!G59</f>
        <v>0</v>
      </c>
      <c r="C75" s="248">
        <f>+'TAB7.1'!H59</f>
        <v>0</v>
      </c>
    </row>
    <row r="76" spans="1:3" x14ac:dyDescent="0.3">
      <c r="A76" s="13" t="str">
        <f>+'TAB7.1'!B60</f>
        <v>Appareils de mesure - réseau BT</v>
      </c>
      <c r="B76" s="248">
        <f>+'TAB7.1'!F60+'TAB7.1'!G60</f>
        <v>0</v>
      </c>
      <c r="C76" s="248">
        <f>+'TAB7.1'!H60</f>
        <v>0</v>
      </c>
    </row>
    <row r="77" spans="1:3" x14ac:dyDescent="0.3">
      <c r="A77" s="13" t="str">
        <f>+'TAB7.1'!B61</f>
        <v>Compteurs intelligents</v>
      </c>
      <c r="B77" s="248">
        <f>+'TAB7.1'!F61+'TAB7.1'!G61</f>
        <v>0</v>
      </c>
      <c r="C77" s="248">
        <f>+'TAB7.1'!H61</f>
        <v>0</v>
      </c>
    </row>
    <row r="78" spans="1:3" x14ac:dyDescent="0.3">
      <c r="A78" s="13" t="str">
        <f>+'TAB7.1'!B62</f>
        <v>Compteurs à budget</v>
      </c>
      <c r="B78" s="248">
        <f>+'TAB7.1'!F62+'TAB7.1'!G62</f>
        <v>0</v>
      </c>
      <c r="C78" s="248">
        <f>+'TAB7.1'!H62</f>
        <v>0</v>
      </c>
    </row>
    <row r="79" spans="1:3" x14ac:dyDescent="0.3">
      <c r="A79" s="13" t="str">
        <f>+'TAB7.1'!B63</f>
        <v>Intitulé libre 1</v>
      </c>
      <c r="B79" s="248">
        <f>+'TAB7.1'!F63+'TAB7.1'!G63</f>
        <v>0</v>
      </c>
      <c r="C79" s="248">
        <f>+'TAB7.1'!H63</f>
        <v>0</v>
      </c>
    </row>
    <row r="80" spans="1:3" x14ac:dyDescent="0.3">
      <c r="A80" s="13" t="str">
        <f>+'TAB7.1'!B64</f>
        <v>Intitulé libre 2</v>
      </c>
      <c r="B80" s="248">
        <f>+'TAB7.1'!F64+'TAB7.1'!G64</f>
        <v>0</v>
      </c>
      <c r="C80" s="248">
        <f>+'TAB7.1'!H64</f>
        <v>0</v>
      </c>
    </row>
    <row r="81" spans="1:15" x14ac:dyDescent="0.3">
      <c r="A81" s="13" t="str">
        <f>+'TAB7.1'!B65</f>
        <v>Intitulé libre 3</v>
      </c>
      <c r="B81" s="248">
        <f>+'TAB7.1'!F65+'TAB7.1'!G65</f>
        <v>0</v>
      </c>
      <c r="C81" s="248">
        <f>+'TAB7.1'!H65</f>
        <v>0</v>
      </c>
    </row>
    <row r="82" spans="1:15" x14ac:dyDescent="0.3">
      <c r="A82" s="13" t="str">
        <f>+'TAB7.1'!B66</f>
        <v>Intitulé libre 4</v>
      </c>
      <c r="B82" s="248">
        <f>+'TAB7.1'!F66+'TAB7.1'!G66</f>
        <v>0</v>
      </c>
      <c r="C82" s="248">
        <f>+'TAB7.1'!H66</f>
        <v>0</v>
      </c>
    </row>
    <row r="83" spans="1:15" x14ac:dyDescent="0.3">
      <c r="A83" s="13" t="str">
        <f>+'TAB7.1'!B67</f>
        <v>Intitulé libre 5</v>
      </c>
      <c r="B83" s="248">
        <f>+'TAB7.1'!F67+'TAB7.1'!G67</f>
        <v>0</v>
      </c>
      <c r="C83" s="248">
        <f>+'TAB7.1'!H67</f>
        <v>0</v>
      </c>
    </row>
    <row r="84" spans="1:15" x14ac:dyDescent="0.3">
      <c r="A84" s="13"/>
    </row>
    <row r="85" spans="1:15" x14ac:dyDescent="0.3">
      <c r="A85" s="13"/>
    </row>
    <row r="86" spans="1:15" x14ac:dyDescent="0.3">
      <c r="A86" s="13"/>
    </row>
    <row r="87" spans="1:15" x14ac:dyDescent="0.3">
      <c r="A87" s="13"/>
    </row>
    <row r="88" spans="1:15" x14ac:dyDescent="0.3">
      <c r="A88" s="13"/>
    </row>
    <row r="92" spans="1:15" ht="15" x14ac:dyDescent="0.3">
      <c r="A92" s="209" t="s">
        <v>932</v>
      </c>
      <c r="B92" s="210"/>
      <c r="C92" s="211"/>
      <c r="D92" s="211"/>
      <c r="E92" s="212"/>
      <c r="F92" s="212"/>
      <c r="G92" s="212"/>
      <c r="H92" s="212"/>
      <c r="I92" s="212"/>
      <c r="J92" s="212"/>
      <c r="K92" s="212"/>
      <c r="L92" s="212"/>
      <c r="M92" s="212"/>
      <c r="N92" s="212"/>
      <c r="O92" s="212"/>
    </row>
    <row r="94" spans="1:15" ht="27" x14ac:dyDescent="0.3">
      <c r="A94" s="140"/>
      <c r="B94" s="521" t="s">
        <v>931</v>
      </c>
      <c r="C94" s="521" t="s">
        <v>918</v>
      </c>
    </row>
    <row r="95" spans="1:15" x14ac:dyDescent="0.3">
      <c r="A95" s="13" t="str">
        <f>+'TAB7.1'!B70</f>
        <v>Terrains</v>
      </c>
      <c r="B95" s="248">
        <f>+'TAB7.1'!F70+'TAB7.1'!G70</f>
        <v>0</v>
      </c>
      <c r="C95" s="248">
        <f>+'TAB7.1'!H70</f>
        <v>0</v>
      </c>
    </row>
    <row r="96" spans="1:15" x14ac:dyDescent="0.3">
      <c r="A96" s="13" t="str">
        <f>+'TAB7.1'!B71</f>
        <v>Batiments administratifs</v>
      </c>
      <c r="B96" s="248">
        <f>+'TAB7.1'!F71+'TAB7.1'!G71</f>
        <v>0</v>
      </c>
      <c r="C96" s="248">
        <f>+'TAB7.1'!H71</f>
        <v>0</v>
      </c>
    </row>
    <row r="97" spans="1:3" x14ac:dyDescent="0.3">
      <c r="A97" s="13" t="str">
        <f>+'TAB7.1'!B72</f>
        <v>Mobilier</v>
      </c>
      <c r="B97" s="248">
        <f>+'TAB7.1'!F72+'TAB7.1'!G72</f>
        <v>0</v>
      </c>
      <c r="C97" s="248">
        <f>+'TAB7.1'!H72</f>
        <v>0</v>
      </c>
    </row>
    <row r="98" spans="1:3" x14ac:dyDescent="0.3">
      <c r="A98" s="13" t="str">
        <f>+'TAB7.1'!B73</f>
        <v>Matériel roulant</v>
      </c>
      <c r="B98" s="248">
        <f>+'TAB7.1'!F73+'TAB7.1'!G73</f>
        <v>0</v>
      </c>
      <c r="C98" s="248">
        <f>+'TAB7.1'!H73</f>
        <v>0</v>
      </c>
    </row>
    <row r="99" spans="1:3" x14ac:dyDescent="0.3">
      <c r="A99" s="13" t="str">
        <f>+'TAB7.1'!B74</f>
        <v>Réseau fibre-optique</v>
      </c>
      <c r="B99" s="248">
        <f>+'TAB7.1'!F74+'TAB7.1'!G74</f>
        <v>0</v>
      </c>
      <c r="C99" s="248">
        <f>+'TAB7.1'!H74</f>
        <v>0</v>
      </c>
    </row>
    <row r="100" spans="1:3" x14ac:dyDescent="0.3">
      <c r="A100" s="13" t="str">
        <f>+'TAB7.1'!B75</f>
        <v>Outillage et machines</v>
      </c>
      <c r="B100" s="248">
        <f>+'TAB7.1'!F75+'TAB7.1'!G75</f>
        <v>0</v>
      </c>
      <c r="C100" s="248">
        <f>+'TAB7.1'!H75</f>
        <v>0</v>
      </c>
    </row>
    <row r="101" spans="1:3" x14ac:dyDescent="0.3">
      <c r="A101" s="13" t="str">
        <f>+'TAB7.1'!B76</f>
        <v>Logiciels</v>
      </c>
      <c r="B101" s="248">
        <f>+'TAB7.1'!F76+'TAB7.1'!G76</f>
        <v>0</v>
      </c>
      <c r="C101" s="248">
        <f>+'TAB7.1'!H76</f>
        <v>0</v>
      </c>
    </row>
    <row r="102" spans="1:3" x14ac:dyDescent="0.3">
      <c r="A102" s="13" t="str">
        <f>+'TAB7.1'!B77</f>
        <v>Intitulé libre 1</v>
      </c>
      <c r="B102" s="248">
        <f>+'TAB7.1'!F77+'TAB7.1'!G77</f>
        <v>0</v>
      </c>
      <c r="C102" s="248">
        <f>+'TAB7.1'!H77</f>
        <v>0</v>
      </c>
    </row>
    <row r="103" spans="1:3" x14ac:dyDescent="0.3">
      <c r="A103" s="13" t="str">
        <f>+'TAB7.1'!B78</f>
        <v>Intitulé libre 2</v>
      </c>
      <c r="B103" s="248">
        <f>+'TAB7.1'!F78+'TAB7.1'!G78</f>
        <v>0</v>
      </c>
      <c r="C103" s="248">
        <f>+'TAB7.1'!H78</f>
        <v>0</v>
      </c>
    </row>
    <row r="104" spans="1:3" x14ac:dyDescent="0.3">
      <c r="A104" s="13" t="str">
        <f>+'TAB7.1'!B79</f>
        <v>Intitulé libre 3</v>
      </c>
      <c r="B104" s="248">
        <f>+'TAB7.1'!F79+'TAB7.1'!G79</f>
        <v>0</v>
      </c>
      <c r="C104" s="248">
        <f>+'TAB7.1'!H79</f>
        <v>0</v>
      </c>
    </row>
    <row r="105" spans="1:3" x14ac:dyDescent="0.3">
      <c r="A105" s="13" t="str">
        <f>+'TAB7.1'!B80</f>
        <v>Intitulé libre 4</v>
      </c>
      <c r="B105" s="248">
        <f>+'TAB7.1'!F80+'TAB7.1'!G80</f>
        <v>0</v>
      </c>
      <c r="C105" s="248">
        <f>+'TAB7.1'!H80</f>
        <v>0</v>
      </c>
    </row>
    <row r="106" spans="1:3" x14ac:dyDescent="0.3">
      <c r="A106" s="13" t="str">
        <f>+'TAB7.1'!B81</f>
        <v>Intitulé libre 5</v>
      </c>
      <c r="B106" s="248">
        <f>+'TAB7.1'!F81+'TAB7.1'!G81</f>
        <v>0</v>
      </c>
      <c r="C106" s="248">
        <f>+'TAB7.1'!H81</f>
        <v>0</v>
      </c>
    </row>
    <row r="107" spans="1:3" x14ac:dyDescent="0.3">
      <c r="A107" s="13"/>
    </row>
    <row r="109" spans="1:3" x14ac:dyDescent="0.3">
      <c r="A109" s="13"/>
    </row>
    <row r="110" spans="1:3" x14ac:dyDescent="0.3">
      <c r="A110" s="13"/>
    </row>
    <row r="111" spans="1:3" x14ac:dyDescent="0.3">
      <c r="A111" s="13"/>
    </row>
    <row r="112" spans="1:3" x14ac:dyDescent="0.3">
      <c r="A112" s="13"/>
    </row>
  </sheetData>
  <hyperlinks>
    <hyperlink ref="A1" location="TAB00!A1" display="Retour page de garde" xr:uid="{4207EA09-5046-4A20-A157-3A4CF2327326}"/>
  </hyperlinks>
  <pageMargins left="0.70866141732283472" right="0.70866141732283472" top="0.74803149606299213" bottom="0.74803149606299213" header="0.31496062992125984" footer="0.31496062992125984"/>
  <pageSetup paperSize="9" scale="74" orientation="landscape"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CF39-4325-4D52-8276-332C435993AB}">
  <sheetPr published="0">
    <pageSetUpPr fitToPage="1"/>
  </sheetPr>
  <dimension ref="A1:F41"/>
  <sheetViews>
    <sheetView showGridLines="0" zoomScaleNormal="100" workbookViewId="0">
      <selection activeCell="A3" sqref="A3"/>
    </sheetView>
  </sheetViews>
  <sheetFormatPr baseColWidth="10" defaultColWidth="42.1640625" defaultRowHeight="13.5" x14ac:dyDescent="0.3"/>
  <cols>
    <col min="1" max="1" width="81.33203125" customWidth="1"/>
    <col min="2" max="6" width="16.6640625" customWidth="1"/>
  </cols>
  <sheetData>
    <row r="1" spans="1:6" s="140" customFormat="1" ht="15" x14ac:dyDescent="0.3">
      <c r="A1" s="149" t="s">
        <v>33</v>
      </c>
    </row>
    <row r="2" spans="1:6" s="140" customFormat="1" x14ac:dyDescent="0.3">
      <c r="A2" s="142"/>
      <c r="B2" s="141"/>
      <c r="C2" s="142"/>
      <c r="D2" s="142"/>
    </row>
    <row r="3" spans="1:6" s="140" customFormat="1" ht="21" x14ac:dyDescent="0.3">
      <c r="A3" s="129" t="str">
        <f>TAB00!B91&amp;" : "&amp;TAB00!C91</f>
        <v>TAB8 : Le terme "qualité"</v>
      </c>
      <c r="B3" s="129"/>
      <c r="C3" s="129"/>
      <c r="D3" s="129"/>
      <c r="E3" s="129"/>
      <c r="F3" s="129"/>
    </row>
    <row r="6" spans="1:6" ht="27" x14ac:dyDescent="0.3">
      <c r="B6" s="21" t="s">
        <v>760</v>
      </c>
      <c r="C6" s="21" t="s">
        <v>751</v>
      </c>
      <c r="D6" s="21" t="str">
        <f>"REALITE "&amp;TAB00!E14</f>
        <v>REALITE 2024</v>
      </c>
      <c r="E6" s="22" t="s">
        <v>8</v>
      </c>
    </row>
    <row r="7" spans="1:6" s="422" customFormat="1" x14ac:dyDescent="0.3">
      <c r="A7" s="421" t="s">
        <v>752</v>
      </c>
      <c r="B7" s="78" t="e">
        <f>+HLOOKUP(TAB00!$C$11,'TAB8'!$B$31:$F$40,2,FALSE)</f>
        <v>#N/A</v>
      </c>
      <c r="C7" s="423" t="e">
        <f>+HLOOKUP(TAB00!$C$11,'TAB8'!$B$19:$F$29,2,FALSE)</f>
        <v>#N/A</v>
      </c>
      <c r="D7" s="427"/>
      <c r="E7" s="426" t="e">
        <f>+IF(D7&lt;C7,B7,-B7)</f>
        <v>#N/A</v>
      </c>
    </row>
    <row r="8" spans="1:6" s="422" customFormat="1" x14ac:dyDescent="0.3">
      <c r="A8" s="421" t="s">
        <v>753</v>
      </c>
      <c r="B8" s="78" t="e">
        <f>+HLOOKUP(TAB00!$C$11,'TAB8'!$B$31:$F$40,3,FALSE)</f>
        <v>#N/A</v>
      </c>
      <c r="C8" s="423" t="e">
        <f>+HLOOKUP(TAB00!$C$11,'TAB8'!$B$19:$F$29,3,FALSE)</f>
        <v>#N/A</v>
      </c>
      <c r="D8" s="427"/>
      <c r="E8" s="426">
        <f>+IF(TAB00!$E$14&lt;2027,0,IF(D8&lt;C8,B8,-B8))</f>
        <v>0</v>
      </c>
    </row>
    <row r="9" spans="1:6" s="422" customFormat="1" x14ac:dyDescent="0.3">
      <c r="A9" s="421" t="s">
        <v>754</v>
      </c>
      <c r="B9" s="78" t="e">
        <f>+HLOOKUP(TAB00!$C$11,'TAB8'!$B$31:$F$40,4,FALSE)</f>
        <v>#N/A</v>
      </c>
      <c r="C9" s="423" t="e">
        <f>+HLOOKUP(TAB00!$C$11,'TAB8'!$B$19:$F$29,4,FALSE)</f>
        <v>#N/A</v>
      </c>
      <c r="D9" s="427"/>
      <c r="E9" s="426">
        <f>+IF(TAB00!$E$14&lt;2027,0,IF(D9&lt;C9,B9,-B9))</f>
        <v>0</v>
      </c>
    </row>
    <row r="10" spans="1:6" s="422" customFormat="1" x14ac:dyDescent="0.3">
      <c r="A10" s="421" t="s">
        <v>755</v>
      </c>
      <c r="B10" s="78" t="e">
        <f>+HLOOKUP(TAB00!$C$11,'TAB8'!$B$31:$F$40,5,FALSE)</f>
        <v>#N/A</v>
      </c>
      <c r="C10" s="423" t="e">
        <f>+HLOOKUP(TAB00!$C$11,'TAB8'!$B$19:$F$29,5,FALSE)</f>
        <v>#N/A</v>
      </c>
      <c r="D10" s="427"/>
      <c r="E10" s="426">
        <f>+IF(TAB00!$E$14&lt;2027,0,IF(D10&lt;C10,B10,-B10))</f>
        <v>0</v>
      </c>
    </row>
    <row r="11" spans="1:6" s="422" customFormat="1" ht="27" x14ac:dyDescent="0.3">
      <c r="A11" s="524" t="s">
        <v>756</v>
      </c>
      <c r="B11" s="78" t="e">
        <f>+HLOOKUP(TAB00!$C$11,'TAB8'!$B$31:$F$40,6,FALSE)</f>
        <v>#N/A</v>
      </c>
      <c r="C11" s="425" t="e">
        <f>+HLOOKUP(TAB00!$C$11,'TAB8'!$B$19:$F$29,6,FALSE)</f>
        <v>#N/A</v>
      </c>
      <c r="D11" s="428"/>
      <c r="E11" s="426">
        <f>+IF(TAB00!$E$14&lt;2028,0,IF(D11&lt;C11,B11,-B11))</f>
        <v>0</v>
      </c>
    </row>
    <row r="12" spans="1:6" s="422" customFormat="1" x14ac:dyDescent="0.3">
      <c r="A12" s="421" t="s">
        <v>757</v>
      </c>
      <c r="B12" s="78" t="e">
        <f>+HLOOKUP(TAB00!$C$11,'TAB8'!$B$31:$F$40,7,FALSE)</f>
        <v>#N/A</v>
      </c>
      <c r="C12" s="424" t="e">
        <f>+HLOOKUP(TAB00!$C$11,'TAB8'!$B$19:$F$29,7,FALSE)</f>
        <v>#N/A</v>
      </c>
      <c r="D12" s="429"/>
      <c r="E12" s="426">
        <f>+IF(TAB00!$E$14&lt;2028,0,IF(D12&lt;C12,B12,-B12))</f>
        <v>0</v>
      </c>
    </row>
    <row r="13" spans="1:6" s="422" customFormat="1" x14ac:dyDescent="0.3">
      <c r="A13" s="421" t="s">
        <v>758</v>
      </c>
      <c r="B13" s="78" t="e">
        <f>+HLOOKUP(TAB00!$C$11,'TAB8'!$B$31:$F$40,8,FALSE)</f>
        <v>#N/A</v>
      </c>
      <c r="C13" s="424" t="e">
        <f>+HLOOKUP(TAB00!$C$11,'TAB8'!$B$19:$F$29,8,FALSE)</f>
        <v>#N/A</v>
      </c>
      <c r="D13" s="429"/>
      <c r="E13" s="426" t="e">
        <f t="shared" ref="E13:E14" si="0">+IF(D13&lt;C13,B13,-B13)</f>
        <v>#N/A</v>
      </c>
    </row>
    <row r="14" spans="1:6" s="422" customFormat="1" x14ac:dyDescent="0.3">
      <c r="A14" s="421" t="s">
        <v>940</v>
      </c>
      <c r="B14" s="78" t="e">
        <f>+HLOOKUP(TAB00!$C$11,'TAB8'!$B$31:$F$40,9,FALSE)</f>
        <v>#N/A</v>
      </c>
      <c r="C14" s="424" t="e">
        <f>+HLOOKUP(TAB00!$C$11,'TAB8'!$B$19:$F$29,9,FALSE)</f>
        <v>#N/A</v>
      </c>
      <c r="D14" s="429"/>
      <c r="E14" s="426" t="e">
        <f t="shared" si="0"/>
        <v>#N/A</v>
      </c>
    </row>
    <row r="15" spans="1:6" s="422" customFormat="1" x14ac:dyDescent="0.3">
      <c r="A15" s="421" t="s">
        <v>759</v>
      </c>
      <c r="B15" s="78" t="e">
        <f>+HLOOKUP(TAB00!$C$11,'TAB8'!$B$31:$F$40,10,FALSE)</f>
        <v>#N/A</v>
      </c>
      <c r="C15" s="424" t="e">
        <f>+HLOOKUP(TAB00!$C$11,'TAB8'!$B$19:$F$29,10,FALSE)</f>
        <v>#N/A</v>
      </c>
      <c r="D15" s="429"/>
      <c r="E15" s="426">
        <f>+IF(TAB00!$E$14&lt;2028,0,IF(D15&lt;C15,B15,-B15))</f>
        <v>0</v>
      </c>
    </row>
    <row r="16" spans="1:6" x14ac:dyDescent="0.3">
      <c r="A16" s="87" t="s">
        <v>14</v>
      </c>
      <c r="B16" s="147" t="e">
        <f>+SUM(B7:B15)</f>
        <v>#N/A</v>
      </c>
      <c r="C16" s="420"/>
      <c r="D16" s="420"/>
      <c r="E16" s="147" t="e">
        <f>+SUM(E7:E15)</f>
        <v>#N/A</v>
      </c>
    </row>
    <row r="18" spans="1:6" ht="15" x14ac:dyDescent="0.3">
      <c r="A18" s="603" t="s">
        <v>762</v>
      </c>
      <c r="B18" s="603"/>
      <c r="C18" s="603"/>
      <c r="D18" s="603"/>
      <c r="E18" s="603"/>
      <c r="F18" s="603"/>
    </row>
    <row r="19" spans="1:6" x14ac:dyDescent="0.3">
      <c r="A19" s="393"/>
      <c r="B19" s="400" t="s">
        <v>35</v>
      </c>
      <c r="C19" s="400" t="s">
        <v>36</v>
      </c>
      <c r="D19" s="400" t="s">
        <v>784</v>
      </c>
      <c r="E19" s="400" t="s">
        <v>785</v>
      </c>
      <c r="F19" s="400" t="s">
        <v>761</v>
      </c>
    </row>
    <row r="20" spans="1:6" x14ac:dyDescent="0.3">
      <c r="A20" s="393" t="s">
        <v>752</v>
      </c>
      <c r="B20" s="394">
        <v>2.4999999999999998E-2</v>
      </c>
      <c r="C20" s="394">
        <v>2.0833333333333332E-2</v>
      </c>
      <c r="D20" s="394">
        <v>1.7162698412698414E-2</v>
      </c>
      <c r="E20" s="394">
        <v>2.4305555555555556E-2</v>
      </c>
      <c r="F20" s="394">
        <v>6.9444444444444441E-3</v>
      </c>
    </row>
    <row r="21" spans="1:6" x14ac:dyDescent="0.3">
      <c r="A21" s="393" t="s">
        <v>753</v>
      </c>
      <c r="B21" s="395"/>
      <c r="C21" s="395"/>
      <c r="D21" s="395"/>
      <c r="E21" s="395"/>
      <c r="F21" s="395"/>
    </row>
    <row r="22" spans="1:6" x14ac:dyDescent="0.3">
      <c r="A22" s="393" t="s">
        <v>754</v>
      </c>
      <c r="B22" s="395"/>
      <c r="C22" s="395"/>
      <c r="D22" s="395"/>
      <c r="E22" s="395"/>
      <c r="F22" s="395"/>
    </row>
    <row r="23" spans="1:6" x14ac:dyDescent="0.3">
      <c r="A23" s="393" t="s">
        <v>755</v>
      </c>
      <c r="B23" s="395"/>
      <c r="C23" s="395"/>
      <c r="D23" s="395"/>
      <c r="E23" s="395"/>
      <c r="F23" s="395"/>
    </row>
    <row r="24" spans="1:6" ht="27" x14ac:dyDescent="0.3">
      <c r="A24" s="396" t="s">
        <v>756</v>
      </c>
      <c r="B24" s="395"/>
      <c r="C24" s="395"/>
      <c r="D24" s="395"/>
      <c r="E24" s="395"/>
      <c r="F24" s="395"/>
    </row>
    <row r="25" spans="1:6" x14ac:dyDescent="0.3">
      <c r="A25" s="393" t="s">
        <v>757</v>
      </c>
      <c r="B25" s="395"/>
      <c r="C25" s="395"/>
      <c r="D25" s="395"/>
      <c r="E25" s="395"/>
      <c r="F25" s="395"/>
    </row>
    <row r="26" spans="1:6" x14ac:dyDescent="0.3">
      <c r="A26" s="393" t="s">
        <v>758</v>
      </c>
      <c r="B26" s="395">
        <v>2</v>
      </c>
      <c r="C26" s="395">
        <v>2</v>
      </c>
      <c r="D26" s="395">
        <v>103</v>
      </c>
      <c r="E26" s="395">
        <v>29</v>
      </c>
      <c r="F26" s="395">
        <v>2</v>
      </c>
    </row>
    <row r="27" spans="1:6" x14ac:dyDescent="0.3">
      <c r="A27" s="393" t="s">
        <v>940</v>
      </c>
      <c r="B27" s="395">
        <v>6</v>
      </c>
      <c r="C27" s="395">
        <v>4</v>
      </c>
      <c r="D27" s="395">
        <v>129</v>
      </c>
      <c r="E27" s="395">
        <v>83</v>
      </c>
      <c r="F27" s="395">
        <v>2</v>
      </c>
    </row>
    <row r="28" spans="1:6" x14ac:dyDescent="0.3">
      <c r="A28" s="393" t="s">
        <v>759</v>
      </c>
      <c r="B28" s="395"/>
      <c r="C28" s="395"/>
      <c r="D28" s="395"/>
      <c r="E28" s="395"/>
      <c r="F28" s="395"/>
    </row>
    <row r="29" spans="1:6" x14ac:dyDescent="0.3">
      <c r="A29" s="393"/>
    </row>
    <row r="30" spans="1:6" ht="15" x14ac:dyDescent="0.3">
      <c r="A30" s="603" t="s">
        <v>763</v>
      </c>
      <c r="B30" s="603"/>
      <c r="C30" s="603"/>
      <c r="D30" s="603"/>
      <c r="E30" s="603"/>
      <c r="F30" s="603"/>
    </row>
    <row r="31" spans="1:6" x14ac:dyDescent="0.3">
      <c r="A31" s="393"/>
      <c r="B31" s="400" t="s">
        <v>35</v>
      </c>
      <c r="C31" s="400" t="s">
        <v>36</v>
      </c>
      <c r="D31" s="400" t="s">
        <v>784</v>
      </c>
      <c r="E31" s="400" t="s">
        <v>785</v>
      </c>
      <c r="F31" s="400" t="s">
        <v>761</v>
      </c>
    </row>
    <row r="32" spans="1:6" x14ac:dyDescent="0.3">
      <c r="A32" s="393" t="s">
        <v>752</v>
      </c>
      <c r="B32" s="397">
        <v>1800</v>
      </c>
      <c r="C32" s="397">
        <v>2500</v>
      </c>
      <c r="D32" s="397">
        <v>111200</v>
      </c>
      <c r="E32" s="397">
        <v>33600</v>
      </c>
      <c r="F32" s="397">
        <v>2100</v>
      </c>
    </row>
    <row r="33" spans="1:6" x14ac:dyDescent="0.3">
      <c r="A33" s="393" t="s">
        <v>753</v>
      </c>
      <c r="B33" s="397">
        <v>1800</v>
      </c>
      <c r="C33" s="397">
        <v>2500</v>
      </c>
      <c r="D33" s="397">
        <v>111200</v>
      </c>
      <c r="E33" s="397">
        <v>33600</v>
      </c>
      <c r="F33" s="397">
        <v>2100</v>
      </c>
    </row>
    <row r="34" spans="1:6" x14ac:dyDescent="0.3">
      <c r="A34" s="393" t="s">
        <v>754</v>
      </c>
      <c r="B34" s="397">
        <v>1800</v>
      </c>
      <c r="C34" s="397">
        <v>2500</v>
      </c>
      <c r="D34" s="397">
        <v>111200</v>
      </c>
      <c r="E34" s="397">
        <v>33600</v>
      </c>
      <c r="F34" s="397">
        <v>2100</v>
      </c>
    </row>
    <row r="35" spans="1:6" x14ac:dyDescent="0.3">
      <c r="A35" s="393" t="s">
        <v>755</v>
      </c>
      <c r="B35" s="397">
        <v>1800</v>
      </c>
      <c r="C35" s="397">
        <v>2500</v>
      </c>
      <c r="D35" s="397">
        <v>111200</v>
      </c>
      <c r="E35" s="397">
        <v>33600</v>
      </c>
      <c r="F35" s="397">
        <v>2100</v>
      </c>
    </row>
    <row r="36" spans="1:6" ht="27" x14ac:dyDescent="0.3">
      <c r="A36" s="396" t="s">
        <v>756</v>
      </c>
      <c r="B36" s="398">
        <v>6100</v>
      </c>
      <c r="C36" s="398">
        <v>8200</v>
      </c>
      <c r="D36" s="398">
        <v>370800</v>
      </c>
      <c r="E36" s="398">
        <v>112100</v>
      </c>
      <c r="F36" s="398">
        <v>7000</v>
      </c>
    </row>
    <row r="37" spans="1:6" x14ac:dyDescent="0.3">
      <c r="A37" s="393" t="s">
        <v>757</v>
      </c>
      <c r="B37" s="397">
        <v>4600</v>
      </c>
      <c r="C37" s="397">
        <v>6100</v>
      </c>
      <c r="D37" s="397">
        <v>278100</v>
      </c>
      <c r="E37" s="397">
        <v>84000</v>
      </c>
      <c r="F37" s="397">
        <v>5200</v>
      </c>
    </row>
    <row r="38" spans="1:6" x14ac:dyDescent="0.3">
      <c r="A38" s="393" t="s">
        <v>758</v>
      </c>
      <c r="B38" s="397">
        <v>1500</v>
      </c>
      <c r="C38" s="397">
        <v>2000</v>
      </c>
      <c r="D38" s="397">
        <v>92700</v>
      </c>
      <c r="E38" s="397">
        <v>28000</v>
      </c>
      <c r="F38" s="397">
        <v>1700</v>
      </c>
    </row>
    <row r="39" spans="1:6" x14ac:dyDescent="0.3">
      <c r="A39" s="393" t="s">
        <v>940</v>
      </c>
      <c r="B39" s="397">
        <v>2400</v>
      </c>
      <c r="C39" s="397">
        <v>3300</v>
      </c>
      <c r="D39" s="397">
        <v>148300</v>
      </c>
      <c r="E39" s="397">
        <v>44800</v>
      </c>
      <c r="F39" s="397">
        <v>2800</v>
      </c>
    </row>
    <row r="40" spans="1:6" x14ac:dyDescent="0.3">
      <c r="A40" s="393" t="s">
        <v>759</v>
      </c>
      <c r="B40" s="397">
        <v>2400</v>
      </c>
      <c r="C40" s="397">
        <v>3300</v>
      </c>
      <c r="D40" s="397">
        <v>148300</v>
      </c>
      <c r="E40" s="397">
        <v>44800</v>
      </c>
      <c r="F40" s="397">
        <v>2800</v>
      </c>
    </row>
    <row r="41" spans="1:6" x14ac:dyDescent="0.3">
      <c r="A41" s="87" t="s">
        <v>14</v>
      </c>
      <c r="B41" s="399">
        <f>+SUM(B32:B40)</f>
        <v>24200</v>
      </c>
      <c r="C41" s="399">
        <f t="shared" ref="C41:F41" si="1">+SUM(C32:C40)</f>
        <v>32900</v>
      </c>
      <c r="D41" s="399">
        <f t="shared" si="1"/>
        <v>1483000</v>
      </c>
      <c r="E41" s="399">
        <f t="shared" si="1"/>
        <v>448100</v>
      </c>
      <c r="F41" s="399">
        <f t="shared" si="1"/>
        <v>27900</v>
      </c>
    </row>
  </sheetData>
  <mergeCells count="2">
    <mergeCell ref="A18:F18"/>
    <mergeCell ref="A30:F30"/>
  </mergeCells>
  <hyperlinks>
    <hyperlink ref="A1" location="TAB00!A1" display="Retour page de garde" xr:uid="{7761FAF9-DF0D-43ED-B153-3BB59A17D904}"/>
  </hyperlinks>
  <pageMargins left="0.7" right="0.7" top="0.75" bottom="0.75" header="0.3" footer="0.3"/>
  <pageSetup paperSize="9" scale="96"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86"/>
  <sheetViews>
    <sheetView showGridLines="0" zoomScale="90" zoomScaleNormal="90" workbookViewId="0">
      <selection activeCell="A3" sqref="A3"/>
    </sheetView>
  </sheetViews>
  <sheetFormatPr baseColWidth="10" defaultColWidth="8.83203125" defaultRowHeight="15" x14ac:dyDescent="0.3"/>
  <cols>
    <col min="1" max="1" width="55.83203125" style="155" customWidth="1"/>
    <col min="2" max="12" width="15.5" style="155" customWidth="1"/>
    <col min="13" max="13" width="15.5" style="156" customWidth="1"/>
    <col min="14" max="16" width="15.5" style="155" customWidth="1"/>
    <col min="17" max="16384" width="8.83203125" style="155"/>
  </cols>
  <sheetData>
    <row r="1" spans="1:36" s="140" customFormat="1" x14ac:dyDescent="0.3">
      <c r="A1" s="149" t="s">
        <v>33</v>
      </c>
    </row>
    <row r="2" spans="1:36" s="140" customFormat="1" x14ac:dyDescent="0.3">
      <c r="A2" s="149"/>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row>
    <row r="3" spans="1:36" s="154" customFormat="1" ht="22.15" customHeight="1" x14ac:dyDescent="0.3">
      <c r="A3" s="151" t="str">
        <f>TAB00!B92&amp;" : "&amp;TAB00!C92</f>
        <v>TAB9 : Ecart entre budget et réalité relatif aux produits issus des tarifs périodiques de distribution</v>
      </c>
      <c r="B3" s="152"/>
      <c r="C3" s="152"/>
      <c r="D3" s="152"/>
      <c r="E3" s="152"/>
      <c r="F3" s="152"/>
      <c r="G3" s="152"/>
      <c r="H3" s="152"/>
      <c r="I3" s="152"/>
      <c r="J3" s="152"/>
      <c r="K3" s="152"/>
      <c r="L3" s="152"/>
      <c r="M3" s="152"/>
      <c r="N3" s="152"/>
      <c r="O3" s="152"/>
      <c r="P3" s="152"/>
      <c r="Q3" s="152"/>
      <c r="R3" s="152"/>
      <c r="S3" s="152"/>
      <c r="T3" s="153"/>
      <c r="U3" s="153"/>
      <c r="V3" s="153"/>
      <c r="W3" s="153"/>
      <c r="X3" s="153"/>
      <c r="Y3" s="153"/>
      <c r="Z3" s="153"/>
      <c r="AA3" s="153"/>
      <c r="AB3" s="153"/>
      <c r="AC3" s="153"/>
      <c r="AD3" s="153"/>
      <c r="AE3" s="153"/>
      <c r="AF3" s="153"/>
      <c r="AG3" s="153"/>
      <c r="AH3" s="153"/>
      <c r="AI3" s="153"/>
      <c r="AJ3" s="153"/>
    </row>
    <row r="5" spans="1:36" x14ac:dyDescent="0.3">
      <c r="B5" s="714" t="str">
        <f>"ANNEE "&amp;TAB00!E14</f>
        <v>ANNEE 2024</v>
      </c>
      <c r="C5" s="714"/>
      <c r="D5" s="714"/>
      <c r="E5" s="714"/>
      <c r="F5" s="714"/>
      <c r="G5" s="714"/>
      <c r="H5" s="714"/>
      <c r="I5" s="714"/>
      <c r="J5" s="714"/>
      <c r="K5" s="714"/>
      <c r="L5" s="714"/>
      <c r="M5" s="714"/>
      <c r="N5" s="714"/>
      <c r="O5" s="714"/>
      <c r="P5" s="714"/>
    </row>
    <row r="6" spans="1:36" s="91" customFormat="1" x14ac:dyDescent="0.3">
      <c r="A6" s="715" t="s">
        <v>12</v>
      </c>
      <c r="B6" s="716" t="s">
        <v>14</v>
      </c>
      <c r="C6" s="716"/>
      <c r="D6" s="717"/>
      <c r="E6" s="718" t="s">
        <v>520</v>
      </c>
      <c r="F6" s="716"/>
      <c r="G6" s="717"/>
      <c r="H6" s="718" t="s">
        <v>100</v>
      </c>
      <c r="I6" s="716"/>
      <c r="J6" s="717"/>
      <c r="K6" s="718" t="s">
        <v>101</v>
      </c>
      <c r="L6" s="716"/>
      <c r="M6" s="717"/>
      <c r="N6" s="719" t="s">
        <v>49</v>
      </c>
      <c r="O6" s="720"/>
      <c r="P6" s="721"/>
    </row>
    <row r="7" spans="1:36" s="91" customFormat="1" ht="27" x14ac:dyDescent="0.3">
      <c r="A7" s="715"/>
      <c r="B7" s="137" t="s">
        <v>517</v>
      </c>
      <c r="C7" s="137" t="s">
        <v>518</v>
      </c>
      <c r="D7" s="137" t="s">
        <v>106</v>
      </c>
      <c r="E7" s="137" t="s">
        <v>517</v>
      </c>
      <c r="F7" s="137" t="s">
        <v>518</v>
      </c>
      <c r="G7" s="137" t="s">
        <v>106</v>
      </c>
      <c r="H7" s="137" t="s">
        <v>517</v>
      </c>
      <c r="I7" s="137" t="s">
        <v>518</v>
      </c>
      <c r="J7" s="137" t="s">
        <v>106</v>
      </c>
      <c r="K7" s="137" t="s">
        <v>517</v>
      </c>
      <c r="L7" s="137" t="s">
        <v>518</v>
      </c>
      <c r="M7" s="137" t="s">
        <v>106</v>
      </c>
      <c r="N7" s="137" t="s">
        <v>517</v>
      </c>
      <c r="O7" s="137" t="s">
        <v>518</v>
      </c>
      <c r="P7" s="137" t="s">
        <v>106</v>
      </c>
    </row>
    <row r="8" spans="1:36" s="159" customFormat="1" ht="14.45" customHeight="1" x14ac:dyDescent="0.3">
      <c r="A8" s="157" t="s">
        <v>786</v>
      </c>
      <c r="B8" s="431">
        <f t="shared" ref="B8:B22" si="0">SUM(E8,H8,K8,N8)</f>
        <v>0</v>
      </c>
      <c r="C8" s="431">
        <f>SUM(F8,I8,L8,O8)</f>
        <v>0</v>
      </c>
      <c r="D8" s="431">
        <f>B8-C8</f>
        <v>0</v>
      </c>
      <c r="E8" s="431">
        <f>SUM(E9,E12,E13:E14)</f>
        <v>0</v>
      </c>
      <c r="F8" s="431">
        <f>SUM(F9,F12,F13:F14)</f>
        <v>0</v>
      </c>
      <c r="G8" s="431">
        <f>E8-F8</f>
        <v>0</v>
      </c>
      <c r="H8" s="431">
        <f>SUM(H9,H12,H13:H14)</f>
        <v>0</v>
      </c>
      <c r="I8" s="431">
        <f>SUM(I9,I12,I13:I14)</f>
        <v>0</v>
      </c>
      <c r="J8" s="431">
        <f>H8-I8</f>
        <v>0</v>
      </c>
      <c r="K8" s="431">
        <f>SUM(K9,K12,K13:K14)</f>
        <v>0</v>
      </c>
      <c r="L8" s="431">
        <f>SUM(L9,L12,L13:L14)</f>
        <v>0</v>
      </c>
      <c r="M8" s="431">
        <f>K8-L8</f>
        <v>0</v>
      </c>
      <c r="N8" s="431">
        <f>SUM(N9,N12,N13:N14)</f>
        <v>0</v>
      </c>
      <c r="O8" s="431">
        <f>SUM(O9,O12,O13:O14)</f>
        <v>0</v>
      </c>
      <c r="P8" s="431">
        <f>N8-O8</f>
        <v>0</v>
      </c>
    </row>
    <row r="9" spans="1:36" s="159" customFormat="1" ht="14.45" customHeight="1" x14ac:dyDescent="0.3">
      <c r="A9" s="160" t="s">
        <v>787</v>
      </c>
      <c r="B9" s="158">
        <f>SUM(E9,H9,K9,N9)</f>
        <v>0</v>
      </c>
      <c r="C9" s="158">
        <f t="shared" ref="C9:C22" si="1">SUM(F9,I9,L9,O9)</f>
        <v>0</v>
      </c>
      <c r="D9" s="158">
        <f>B9-C9</f>
        <v>0</v>
      </c>
      <c r="E9" s="158">
        <f>SUM(E10:E11)</f>
        <v>0</v>
      </c>
      <c r="F9" s="158">
        <f>SUM(F10:F11)</f>
        <v>0</v>
      </c>
      <c r="G9" s="158">
        <f>E9-F9</f>
        <v>0</v>
      </c>
      <c r="H9" s="158">
        <f>SUM(H10:H11)</f>
        <v>0</v>
      </c>
      <c r="I9" s="158">
        <f>SUM(I10:I11)</f>
        <v>0</v>
      </c>
      <c r="J9" s="158">
        <f>H9-I9</f>
        <v>0</v>
      </c>
      <c r="K9" s="158">
        <f>SUM(K10:K11)</f>
        <v>0</v>
      </c>
      <c r="L9" s="158">
        <f>SUM(L10:L11)</f>
        <v>0</v>
      </c>
      <c r="M9" s="158">
        <f>K9-L9</f>
        <v>0</v>
      </c>
      <c r="N9" s="158">
        <f>SUM(N10:N11)</f>
        <v>0</v>
      </c>
      <c r="O9" s="158">
        <f>SUM(O10:O11)</f>
        <v>0</v>
      </c>
      <c r="P9" s="158">
        <f>N9-O9</f>
        <v>0</v>
      </c>
    </row>
    <row r="10" spans="1:36" s="159" customFormat="1" x14ac:dyDescent="0.2">
      <c r="A10" s="430" t="s">
        <v>790</v>
      </c>
      <c r="B10" s="158">
        <f t="shared" ref="B10" si="2">SUM(E10,H10,K10,N10)</f>
        <v>0</v>
      </c>
      <c r="C10" s="158">
        <f t="shared" ref="C10" si="3">SUM(F10,I10,L10,O10)</f>
        <v>0</v>
      </c>
      <c r="D10" s="158">
        <f t="shared" ref="D10:D12" si="4">B10-C10</f>
        <v>0</v>
      </c>
      <c r="E10" s="161"/>
      <c r="F10" s="161"/>
      <c r="G10" s="158">
        <f t="shared" ref="G10" si="5">E10-F10</f>
        <v>0</v>
      </c>
      <c r="H10" s="161"/>
      <c r="I10" s="161"/>
      <c r="J10" s="158">
        <f t="shared" ref="J10" si="6">H10-I10</f>
        <v>0</v>
      </c>
      <c r="K10" s="161"/>
      <c r="L10" s="161"/>
      <c r="M10" s="158">
        <f t="shared" ref="M10" si="7">K10-L10</f>
        <v>0</v>
      </c>
      <c r="N10" s="161"/>
      <c r="O10" s="161"/>
      <c r="P10" s="158">
        <f>N10-O10</f>
        <v>0</v>
      </c>
    </row>
    <row r="11" spans="1:36" s="159" customFormat="1" x14ac:dyDescent="0.2">
      <c r="A11" s="430" t="s">
        <v>791</v>
      </c>
      <c r="B11" s="158"/>
      <c r="C11" s="158"/>
      <c r="D11" s="158"/>
      <c r="E11" s="83"/>
      <c r="F11" s="83"/>
      <c r="G11" s="83"/>
      <c r="H11" s="83"/>
      <c r="I11" s="83"/>
      <c r="J11" s="83"/>
      <c r="K11" s="83"/>
      <c r="L11" s="83"/>
      <c r="M11" s="83"/>
      <c r="N11" s="161"/>
      <c r="O11" s="161"/>
      <c r="P11" s="158">
        <f>N11-O11</f>
        <v>0</v>
      </c>
    </row>
    <row r="12" spans="1:36" s="159" customFormat="1" ht="14.45" customHeight="1" x14ac:dyDescent="0.3">
      <c r="A12" s="162" t="s">
        <v>792</v>
      </c>
      <c r="B12" s="158">
        <f t="shared" ref="B12:C14" si="8">SUM(E12,H12,K12,N12)</f>
        <v>0</v>
      </c>
      <c r="C12" s="158">
        <f t="shared" si="8"/>
        <v>0</v>
      </c>
      <c r="D12" s="158">
        <f t="shared" si="4"/>
        <v>0</v>
      </c>
      <c r="E12" s="83"/>
      <c r="F12" s="83"/>
      <c r="G12" s="83"/>
      <c r="H12" s="83"/>
      <c r="I12" s="83"/>
      <c r="J12" s="83"/>
      <c r="K12" s="83"/>
      <c r="L12" s="83"/>
      <c r="M12" s="83"/>
      <c r="N12" s="161"/>
      <c r="O12" s="161"/>
      <c r="P12" s="158">
        <f>N12-O12</f>
        <v>0</v>
      </c>
    </row>
    <row r="13" spans="1:36" s="159" customFormat="1" ht="14.45" customHeight="1" x14ac:dyDescent="0.3">
      <c r="A13" s="163" t="s">
        <v>788</v>
      </c>
      <c r="B13" s="158">
        <f t="shared" si="8"/>
        <v>0</v>
      </c>
      <c r="C13" s="158">
        <f t="shared" si="8"/>
        <v>0</v>
      </c>
      <c r="D13" s="158">
        <f t="shared" ref="D13:D22" si="9">B13-C13</f>
        <v>0</v>
      </c>
      <c r="E13" s="161"/>
      <c r="F13" s="161"/>
      <c r="G13" s="158">
        <f>E13-F13</f>
        <v>0</v>
      </c>
      <c r="H13" s="161"/>
      <c r="I13" s="161"/>
      <c r="J13" s="158">
        <f t="shared" ref="J13:J23" si="10">H13-I13</f>
        <v>0</v>
      </c>
      <c r="K13" s="161"/>
      <c r="L13" s="161"/>
      <c r="M13" s="158">
        <f t="shared" ref="M13:M23" si="11">K13-L13</f>
        <v>0</v>
      </c>
      <c r="N13" s="161"/>
      <c r="O13" s="161"/>
      <c r="P13" s="158">
        <f t="shared" ref="P13:P23" si="12">N13-O13</f>
        <v>0</v>
      </c>
    </row>
    <row r="14" spans="1:36" s="159" customFormat="1" ht="14.45" customHeight="1" x14ac:dyDescent="0.3">
      <c r="A14" s="163" t="s">
        <v>789</v>
      </c>
      <c r="B14" s="158">
        <f t="shared" si="8"/>
        <v>0</v>
      </c>
      <c r="C14" s="158">
        <f t="shared" si="8"/>
        <v>0</v>
      </c>
      <c r="D14" s="158">
        <f t="shared" si="9"/>
        <v>0</v>
      </c>
      <c r="E14" s="161"/>
      <c r="F14" s="161"/>
      <c r="G14" s="158">
        <f>E14-F14</f>
        <v>0</v>
      </c>
      <c r="H14" s="161"/>
      <c r="I14" s="161"/>
      <c r="J14" s="158">
        <f t="shared" si="10"/>
        <v>0</v>
      </c>
      <c r="K14" s="161"/>
      <c r="L14" s="161"/>
      <c r="M14" s="158">
        <f>K14-L14</f>
        <v>0</v>
      </c>
      <c r="N14" s="161"/>
      <c r="O14" s="161"/>
      <c r="P14" s="158">
        <f t="shared" si="12"/>
        <v>0</v>
      </c>
    </row>
    <row r="15" spans="1:36" s="159" customFormat="1" ht="14.45" customHeight="1" x14ac:dyDescent="0.3">
      <c r="A15" s="164" t="s">
        <v>102</v>
      </c>
      <c r="B15" s="431">
        <f t="shared" si="0"/>
        <v>0</v>
      </c>
      <c r="C15" s="431">
        <f t="shared" si="1"/>
        <v>0</v>
      </c>
      <c r="D15" s="431">
        <f t="shared" si="9"/>
        <v>0</v>
      </c>
      <c r="E15" s="432"/>
      <c r="F15" s="432"/>
      <c r="G15" s="431">
        <f t="shared" ref="G15:G23" si="13">E15-F15</f>
        <v>0</v>
      </c>
      <c r="H15" s="432"/>
      <c r="I15" s="432"/>
      <c r="J15" s="431">
        <f t="shared" si="10"/>
        <v>0</v>
      </c>
      <c r="K15" s="432"/>
      <c r="L15" s="432"/>
      <c r="M15" s="431">
        <f t="shared" si="11"/>
        <v>0</v>
      </c>
      <c r="N15" s="432"/>
      <c r="O15" s="432"/>
      <c r="P15" s="431">
        <f t="shared" si="12"/>
        <v>0</v>
      </c>
    </row>
    <row r="16" spans="1:36" s="159" customFormat="1" ht="14.45" customHeight="1" x14ac:dyDescent="0.3">
      <c r="A16" s="164" t="s">
        <v>103</v>
      </c>
      <c r="B16" s="431">
        <f>SUM(E16,H16,K16,N16)</f>
        <v>0</v>
      </c>
      <c r="C16" s="431">
        <f t="shared" si="1"/>
        <v>0</v>
      </c>
      <c r="D16" s="431">
        <f t="shared" si="9"/>
        <v>0</v>
      </c>
      <c r="E16" s="431">
        <f>SUM(E17:E19)</f>
        <v>0</v>
      </c>
      <c r="F16" s="431">
        <f>SUM(F17:F19)</f>
        <v>0</v>
      </c>
      <c r="G16" s="431">
        <f t="shared" si="13"/>
        <v>0</v>
      </c>
      <c r="H16" s="431">
        <f>SUM(H17:H19)</f>
        <v>0</v>
      </c>
      <c r="I16" s="431">
        <f>SUM(I17:I19)</f>
        <v>0</v>
      </c>
      <c r="J16" s="431">
        <f t="shared" si="10"/>
        <v>0</v>
      </c>
      <c r="K16" s="431">
        <f>SUM(K17:K19)</f>
        <v>0</v>
      </c>
      <c r="L16" s="431">
        <f>SUM(L17:L19)</f>
        <v>0</v>
      </c>
      <c r="M16" s="431">
        <f t="shared" si="11"/>
        <v>0</v>
      </c>
      <c r="N16" s="431">
        <f>SUM(N17:N19)</f>
        <v>0</v>
      </c>
      <c r="O16" s="431">
        <f>SUM(O17:O19)</f>
        <v>0</v>
      </c>
      <c r="P16" s="431">
        <f t="shared" si="12"/>
        <v>0</v>
      </c>
    </row>
    <row r="17" spans="1:16" s="159" customFormat="1" ht="14.45" customHeight="1" x14ac:dyDescent="0.3">
      <c r="A17" s="163" t="s">
        <v>3</v>
      </c>
      <c r="B17" s="158">
        <f t="shared" si="0"/>
        <v>0</v>
      </c>
      <c r="C17" s="158">
        <f t="shared" si="1"/>
        <v>0</v>
      </c>
      <c r="D17" s="158">
        <f t="shared" si="9"/>
        <v>0</v>
      </c>
      <c r="E17" s="161"/>
      <c r="F17" s="161"/>
      <c r="G17" s="158">
        <f t="shared" si="13"/>
        <v>0</v>
      </c>
      <c r="H17" s="161"/>
      <c r="I17" s="161"/>
      <c r="J17" s="158">
        <f t="shared" si="10"/>
        <v>0</v>
      </c>
      <c r="K17" s="161"/>
      <c r="L17" s="161"/>
      <c r="M17" s="158">
        <f t="shared" si="11"/>
        <v>0</v>
      </c>
      <c r="N17" s="161"/>
      <c r="O17" s="161"/>
      <c r="P17" s="158">
        <f t="shared" si="12"/>
        <v>0</v>
      </c>
    </row>
    <row r="18" spans="1:16" s="159" customFormat="1" ht="14.45" customHeight="1" x14ac:dyDescent="0.3">
      <c r="A18" s="163" t="s">
        <v>794</v>
      </c>
      <c r="B18" s="158">
        <f t="shared" si="0"/>
        <v>0</v>
      </c>
      <c r="C18" s="158">
        <f t="shared" si="1"/>
        <v>0</v>
      </c>
      <c r="D18" s="158">
        <f t="shared" si="9"/>
        <v>0</v>
      </c>
      <c r="E18" s="161"/>
      <c r="F18" s="161"/>
      <c r="G18" s="158">
        <f t="shared" si="13"/>
        <v>0</v>
      </c>
      <c r="H18" s="161"/>
      <c r="I18" s="161"/>
      <c r="J18" s="158">
        <f t="shared" si="10"/>
        <v>0</v>
      </c>
      <c r="K18" s="161"/>
      <c r="L18" s="161"/>
      <c r="M18" s="158">
        <f t="shared" si="11"/>
        <v>0</v>
      </c>
      <c r="N18" s="161"/>
      <c r="O18" s="161"/>
      <c r="P18" s="158">
        <f t="shared" si="12"/>
        <v>0</v>
      </c>
    </row>
    <row r="19" spans="1:16" s="159" customFormat="1" ht="14.45" customHeight="1" x14ac:dyDescent="0.3">
      <c r="A19" s="163" t="s">
        <v>795</v>
      </c>
      <c r="B19" s="158">
        <f t="shared" si="0"/>
        <v>0</v>
      </c>
      <c r="C19" s="158">
        <f t="shared" si="1"/>
        <v>0</v>
      </c>
      <c r="D19" s="158">
        <f t="shared" si="9"/>
        <v>0</v>
      </c>
      <c r="E19" s="161"/>
      <c r="F19" s="161"/>
      <c r="G19" s="158">
        <f t="shared" si="13"/>
        <v>0</v>
      </c>
      <c r="H19" s="161"/>
      <c r="I19" s="161"/>
      <c r="J19" s="158">
        <f t="shared" si="10"/>
        <v>0</v>
      </c>
      <c r="K19" s="161"/>
      <c r="L19" s="161"/>
      <c r="M19" s="158">
        <f t="shared" si="11"/>
        <v>0</v>
      </c>
      <c r="N19" s="161"/>
      <c r="O19" s="161"/>
      <c r="P19" s="158">
        <f t="shared" si="12"/>
        <v>0</v>
      </c>
    </row>
    <row r="20" spans="1:16" s="159" customFormat="1" ht="14.45" customHeight="1" x14ac:dyDescent="0.3">
      <c r="A20" s="164" t="s">
        <v>104</v>
      </c>
      <c r="B20" s="431">
        <f t="shared" si="0"/>
        <v>0</v>
      </c>
      <c r="C20" s="431">
        <f t="shared" si="1"/>
        <v>0</v>
      </c>
      <c r="D20" s="431">
        <f t="shared" si="9"/>
        <v>0</v>
      </c>
      <c r="E20" s="432"/>
      <c r="F20" s="432"/>
      <c r="G20" s="431">
        <f t="shared" si="13"/>
        <v>0</v>
      </c>
      <c r="H20" s="432"/>
      <c r="I20" s="432"/>
      <c r="J20" s="431">
        <f t="shared" si="10"/>
        <v>0</v>
      </c>
      <c r="K20" s="432"/>
      <c r="L20" s="432"/>
      <c r="M20" s="431">
        <f t="shared" si="11"/>
        <v>0</v>
      </c>
      <c r="N20" s="432"/>
      <c r="O20" s="432"/>
      <c r="P20" s="431">
        <f t="shared" si="12"/>
        <v>0</v>
      </c>
    </row>
    <row r="21" spans="1:16" s="159" customFormat="1" ht="14.45" customHeight="1" x14ac:dyDescent="0.3">
      <c r="A21" s="164" t="s">
        <v>666</v>
      </c>
      <c r="B21" s="431">
        <f t="shared" ref="B21" si="14">SUM(E21,H21,K21,N21)</f>
        <v>0</v>
      </c>
      <c r="C21" s="431">
        <f t="shared" ref="C21" si="15">SUM(F21,I21,L21,O21)</f>
        <v>0</v>
      </c>
      <c r="D21" s="431">
        <f t="shared" ref="D21" si="16">B21-C21</f>
        <v>0</v>
      </c>
      <c r="E21" s="432"/>
      <c r="F21" s="432"/>
      <c r="G21" s="431">
        <f t="shared" si="13"/>
        <v>0</v>
      </c>
      <c r="H21" s="432"/>
      <c r="I21" s="432"/>
      <c r="J21" s="431">
        <f t="shared" si="10"/>
        <v>0</v>
      </c>
      <c r="K21" s="432"/>
      <c r="L21" s="432"/>
      <c r="M21" s="431">
        <f t="shared" si="11"/>
        <v>0</v>
      </c>
      <c r="N21" s="83"/>
      <c r="O21" s="83"/>
      <c r="P21" s="83"/>
    </row>
    <row r="22" spans="1:16" s="159" customFormat="1" ht="14.45" customHeight="1" x14ac:dyDescent="0.3">
      <c r="A22" s="164" t="s">
        <v>105</v>
      </c>
      <c r="B22" s="431">
        <f t="shared" si="0"/>
        <v>0</v>
      </c>
      <c r="C22" s="431">
        <f t="shared" si="1"/>
        <v>0</v>
      </c>
      <c r="D22" s="431">
        <f t="shared" si="9"/>
        <v>0</v>
      </c>
      <c r="E22" s="431">
        <f>+SUM(E23:E24)</f>
        <v>0</v>
      </c>
      <c r="F22" s="431">
        <f>+SUM(F23:F24)</f>
        <v>0</v>
      </c>
      <c r="G22" s="431">
        <f t="shared" si="13"/>
        <v>0</v>
      </c>
      <c r="H22" s="431">
        <f>+SUM(H23:H24)</f>
        <v>0</v>
      </c>
      <c r="I22" s="431">
        <f>+SUM(I23:I24)</f>
        <v>0</v>
      </c>
      <c r="J22" s="431">
        <f t="shared" si="10"/>
        <v>0</v>
      </c>
      <c r="K22" s="431">
        <f>+SUM(K23:K24)</f>
        <v>0</v>
      </c>
      <c r="L22" s="431">
        <f>+SUM(L23:L24)</f>
        <v>0</v>
      </c>
      <c r="M22" s="431">
        <f t="shared" si="11"/>
        <v>0</v>
      </c>
      <c r="N22" s="431">
        <f>+SUM(N23:N24)</f>
        <v>0</v>
      </c>
      <c r="O22" s="431">
        <f>+SUM(O23:O24)</f>
        <v>0</v>
      </c>
      <c r="P22" s="431">
        <f t="shared" si="12"/>
        <v>0</v>
      </c>
    </row>
    <row r="23" spans="1:16" s="159" customFormat="1" ht="14.45" customHeight="1" x14ac:dyDescent="0.3">
      <c r="A23" s="160" t="s">
        <v>787</v>
      </c>
      <c r="B23" s="158">
        <f t="shared" ref="B23:B24" si="17">SUM(E23,H23,K23,N23)</f>
        <v>0</v>
      </c>
      <c r="C23" s="158">
        <f t="shared" ref="C23:C24" si="18">SUM(F23,I23,L23,O23)</f>
        <v>0</v>
      </c>
      <c r="D23" s="158">
        <f>B23-C23</f>
        <v>0</v>
      </c>
      <c r="E23" s="161"/>
      <c r="F23" s="161"/>
      <c r="G23" s="158">
        <f t="shared" si="13"/>
        <v>0</v>
      </c>
      <c r="H23" s="161"/>
      <c r="I23" s="161"/>
      <c r="J23" s="158">
        <f t="shared" si="10"/>
        <v>0</v>
      </c>
      <c r="K23" s="161"/>
      <c r="L23" s="161"/>
      <c r="M23" s="158">
        <f t="shared" si="11"/>
        <v>0</v>
      </c>
      <c r="N23" s="161"/>
      <c r="O23" s="161"/>
      <c r="P23" s="158">
        <f t="shared" si="12"/>
        <v>0</v>
      </c>
    </row>
    <row r="24" spans="1:16" s="159" customFormat="1" ht="14.45" customHeight="1" x14ac:dyDescent="0.3">
      <c r="A24" s="163" t="s">
        <v>793</v>
      </c>
      <c r="B24" s="158">
        <f t="shared" si="17"/>
        <v>0</v>
      </c>
      <c r="C24" s="158">
        <f t="shared" si="18"/>
        <v>0</v>
      </c>
      <c r="D24" s="158">
        <f t="shared" ref="D24" si="19">B24-C24</f>
        <v>0</v>
      </c>
      <c r="E24" s="161"/>
      <c r="F24" s="161"/>
      <c r="G24" s="158">
        <f t="shared" ref="G24" si="20">E24-F24</f>
        <v>0</v>
      </c>
      <c r="H24" s="161"/>
      <c r="I24" s="161"/>
      <c r="J24" s="158">
        <f t="shared" ref="J24" si="21">H24-I24</f>
        <v>0</v>
      </c>
      <c r="K24" s="161"/>
      <c r="L24" s="161"/>
      <c r="M24" s="158">
        <f t="shared" ref="M24" si="22">K24-L24</f>
        <v>0</v>
      </c>
      <c r="N24" s="161"/>
      <c r="O24" s="161"/>
      <c r="P24" s="158">
        <f t="shared" ref="P24" si="23">N24-O24</f>
        <v>0</v>
      </c>
    </row>
    <row r="25" spans="1:16" s="167" customFormat="1" ht="14.45" customHeight="1" thickBot="1" x14ac:dyDescent="0.35">
      <c r="A25" s="165" t="s">
        <v>109</v>
      </c>
      <c r="B25" s="166">
        <f t="shared" ref="B25:P25" si="24">SUM(B8,B15:B16,B20:B22)</f>
        <v>0</v>
      </c>
      <c r="C25" s="166">
        <f t="shared" si="24"/>
        <v>0</v>
      </c>
      <c r="D25" s="166">
        <f t="shared" si="24"/>
        <v>0</v>
      </c>
      <c r="E25" s="166">
        <f t="shared" si="24"/>
        <v>0</v>
      </c>
      <c r="F25" s="166">
        <f t="shared" si="24"/>
        <v>0</v>
      </c>
      <c r="G25" s="166">
        <f t="shared" si="24"/>
        <v>0</v>
      </c>
      <c r="H25" s="166">
        <f t="shared" si="24"/>
        <v>0</v>
      </c>
      <c r="I25" s="166">
        <f t="shared" si="24"/>
        <v>0</v>
      </c>
      <c r="J25" s="166">
        <f t="shared" si="24"/>
        <v>0</v>
      </c>
      <c r="K25" s="166">
        <f t="shared" si="24"/>
        <v>0</v>
      </c>
      <c r="L25" s="166">
        <f t="shared" si="24"/>
        <v>0</v>
      </c>
      <c r="M25" s="166">
        <f t="shared" si="24"/>
        <v>0</v>
      </c>
      <c r="N25" s="166">
        <f t="shared" si="24"/>
        <v>0</v>
      </c>
      <c r="O25" s="166">
        <f t="shared" si="24"/>
        <v>0</v>
      </c>
      <c r="P25" s="166">
        <f t="shared" si="24"/>
        <v>0</v>
      </c>
    </row>
    <row r="26" spans="1:16" s="169" customFormat="1" ht="14.45" customHeight="1" x14ac:dyDescent="0.3">
      <c r="A26" s="168" t="s">
        <v>111</v>
      </c>
      <c r="B26" s="168">
        <f>SUM(B27:B30)</f>
        <v>0</v>
      </c>
      <c r="C26" s="168">
        <f t="shared" ref="C26:D26" si="25">SUM(C27:C30)</f>
        <v>0</v>
      </c>
      <c r="D26" s="168">
        <f t="shared" si="25"/>
        <v>0</v>
      </c>
      <c r="E26" s="83"/>
      <c r="F26" s="83"/>
      <c r="G26" s="83"/>
      <c r="H26" s="83"/>
      <c r="I26" s="83"/>
      <c r="J26" s="83"/>
      <c r="K26" s="83"/>
      <c r="L26" s="83"/>
      <c r="M26" s="83"/>
      <c r="N26" s="83"/>
      <c r="O26" s="83"/>
      <c r="P26" s="83"/>
    </row>
    <row r="27" spans="1:16" ht="18.75" customHeight="1" x14ac:dyDescent="0.3">
      <c r="A27" s="170" t="s">
        <v>108</v>
      </c>
      <c r="B27" s="158">
        <f t="shared" ref="B27:C30" si="26">SUM(E27,H27,K27,N27)</f>
        <v>0</v>
      </c>
      <c r="C27" s="158">
        <f t="shared" si="26"/>
        <v>0</v>
      </c>
      <c r="D27" s="158">
        <f>B27-C27</f>
        <v>0</v>
      </c>
      <c r="E27" s="161"/>
      <c r="F27" s="161"/>
      <c r="G27" s="83"/>
      <c r="H27" s="161"/>
      <c r="I27" s="161"/>
      <c r="J27" s="83"/>
      <c r="K27" s="161"/>
      <c r="L27" s="161"/>
      <c r="M27" s="83"/>
      <c r="N27" s="161"/>
      <c r="O27" s="161"/>
      <c r="P27" s="83"/>
    </row>
    <row r="28" spans="1:16" ht="14.25" customHeight="1" x14ac:dyDescent="0.3">
      <c r="A28" s="171" t="s">
        <v>683</v>
      </c>
      <c r="B28" s="158">
        <f t="shared" si="26"/>
        <v>0</v>
      </c>
      <c r="C28" s="158">
        <f t="shared" si="26"/>
        <v>0</v>
      </c>
      <c r="D28" s="158">
        <f>B28-C28</f>
        <v>0</v>
      </c>
      <c r="E28" s="161"/>
      <c r="F28" s="161"/>
      <c r="G28" s="83"/>
      <c r="H28" s="161"/>
      <c r="I28" s="161"/>
      <c r="J28" s="83"/>
      <c r="K28" s="161"/>
      <c r="L28" s="161"/>
      <c r="M28" s="83"/>
      <c r="N28" s="161"/>
      <c r="O28" s="161"/>
      <c r="P28" s="83"/>
    </row>
    <row r="29" spans="1:16" x14ac:dyDescent="0.3">
      <c r="A29" s="172" t="s">
        <v>112</v>
      </c>
      <c r="B29" s="158">
        <f>SUM(E29,H29,K29,N29)</f>
        <v>0</v>
      </c>
      <c r="C29" s="158">
        <f>SUM(F29,I29,L29,O29)</f>
        <v>0</v>
      </c>
      <c r="D29" s="158">
        <f>B29-C29</f>
        <v>0</v>
      </c>
      <c r="E29" s="161"/>
      <c r="F29" s="161"/>
      <c r="G29" s="83"/>
      <c r="H29" s="161"/>
      <c r="I29" s="161"/>
      <c r="J29" s="83"/>
      <c r="K29" s="161"/>
      <c r="L29" s="161"/>
      <c r="M29" s="83"/>
      <c r="N29" s="161"/>
      <c r="O29" s="161"/>
      <c r="P29" s="83"/>
    </row>
    <row r="30" spans="1:16" x14ac:dyDescent="0.3">
      <c r="A30" s="172" t="s">
        <v>112</v>
      </c>
      <c r="B30" s="158">
        <f t="shared" si="26"/>
        <v>0</v>
      </c>
      <c r="C30" s="158">
        <f t="shared" si="26"/>
        <v>0</v>
      </c>
      <c r="D30" s="158">
        <f>B30-C30</f>
        <v>0</v>
      </c>
      <c r="E30" s="161"/>
      <c r="F30" s="161"/>
      <c r="G30" s="83"/>
      <c r="H30" s="161"/>
      <c r="I30" s="161"/>
      <c r="J30" s="83"/>
      <c r="K30" s="161"/>
      <c r="L30" s="161"/>
      <c r="M30" s="83"/>
      <c r="N30" s="161"/>
      <c r="O30" s="161"/>
      <c r="P30" s="83"/>
    </row>
    <row r="31" spans="1:16" s="159" customFormat="1" ht="14.45" customHeight="1" thickBot="1" x14ac:dyDescent="0.35">
      <c r="A31" s="173" t="s">
        <v>110</v>
      </c>
      <c r="B31" s="166">
        <f>SUM(B25:B26)</f>
        <v>0</v>
      </c>
      <c r="C31" s="166">
        <f>SUM(C25:C26)</f>
        <v>0</v>
      </c>
      <c r="D31" s="166">
        <f>SUM(D25:D26)</f>
        <v>0</v>
      </c>
      <c r="E31" s="83"/>
      <c r="F31" s="83"/>
      <c r="G31" s="83"/>
      <c r="H31" s="83"/>
      <c r="I31" s="83"/>
      <c r="J31" s="83"/>
      <c r="K31" s="83"/>
      <c r="L31" s="83"/>
      <c r="M31" s="83"/>
      <c r="N31" s="83"/>
      <c r="O31" s="83"/>
      <c r="P31" s="83"/>
    </row>
    <row r="33" spans="1:15" x14ac:dyDescent="0.3">
      <c r="A33" s="174" t="s">
        <v>489</v>
      </c>
      <c r="B33" s="175"/>
      <c r="C33" s="175"/>
      <c r="D33" s="175"/>
      <c r="E33" s="175"/>
      <c r="F33" s="175"/>
      <c r="H33" s="174" t="s">
        <v>796</v>
      </c>
      <c r="I33" s="175"/>
      <c r="J33" s="175"/>
      <c r="K33" s="175"/>
      <c r="L33" s="175"/>
      <c r="M33" s="175"/>
    </row>
    <row r="35" spans="1:15" ht="27" x14ac:dyDescent="0.3">
      <c r="A35" s="71" t="s">
        <v>10</v>
      </c>
      <c r="B35" s="21" t="str">
        <f>"BUDGET "&amp;TAB00!E47</f>
        <v xml:space="preserve">BUDGET </v>
      </c>
      <c r="C35" s="21" t="str">
        <f>"REALITE "&amp;TAB00!E47</f>
        <v xml:space="preserve">REALITE </v>
      </c>
      <c r="D35" s="21" t="s">
        <v>7</v>
      </c>
      <c r="E35" s="22" t="s">
        <v>8</v>
      </c>
      <c r="F35" s="441" t="s">
        <v>805</v>
      </c>
      <c r="G35" s="41"/>
      <c r="H35" s="435" t="s">
        <v>520</v>
      </c>
      <c r="I35" s="433" t="s">
        <v>100</v>
      </c>
      <c r="J35" s="434" t="s">
        <v>101</v>
      </c>
      <c r="K35" s="434" t="s">
        <v>49</v>
      </c>
      <c r="L35" s="22" t="s">
        <v>8</v>
      </c>
      <c r="M35" s="438" t="s">
        <v>797</v>
      </c>
      <c r="O35" s="437"/>
    </row>
    <row r="36" spans="1:15" x14ac:dyDescent="0.3">
      <c r="A36" s="176" t="s">
        <v>433</v>
      </c>
      <c r="B36" s="78">
        <f>B15</f>
        <v>0</v>
      </c>
      <c r="C36" s="78">
        <f>C15</f>
        <v>0</v>
      </c>
      <c r="D36" s="78">
        <f t="shared" ref="D36:D43" si="27">B36-C36</f>
        <v>0</v>
      </c>
      <c r="E36" s="72">
        <f t="shared" ref="E36:E43" si="28">D36</f>
        <v>0</v>
      </c>
      <c r="F36" s="442">
        <f>+IFERROR(E36/$E$44,0)</f>
        <v>0</v>
      </c>
      <c r="G36" s="632"/>
      <c r="H36" s="78">
        <f>+G15</f>
        <v>0</v>
      </c>
      <c r="I36" s="78">
        <f>+J15</f>
        <v>0</v>
      </c>
      <c r="J36" s="78">
        <f>+M15</f>
        <v>0</v>
      </c>
      <c r="K36" s="78">
        <f>+P15</f>
        <v>0</v>
      </c>
      <c r="L36" s="156">
        <f>+SUM(H36:K36)</f>
        <v>0</v>
      </c>
      <c r="M36" s="156">
        <f>+L36-E36</f>
        <v>0</v>
      </c>
      <c r="O36" s="440"/>
    </row>
    <row r="37" spans="1:15" x14ac:dyDescent="0.3">
      <c r="A37" s="176" t="s">
        <v>434</v>
      </c>
      <c r="B37" s="78">
        <f t="shared" ref="B37:B42" si="29">B17</f>
        <v>0</v>
      </c>
      <c r="C37" s="78">
        <f t="shared" ref="C37:C40" si="30">C17</f>
        <v>0</v>
      </c>
      <c r="D37" s="78">
        <f t="shared" si="27"/>
        <v>0</v>
      </c>
      <c r="E37" s="72">
        <f t="shared" si="28"/>
        <v>0</v>
      </c>
      <c r="F37" s="442">
        <f t="shared" ref="F37:F43" si="31">+IFERROR(E37/$E$44,0)</f>
        <v>0</v>
      </c>
      <c r="G37" s="713"/>
      <c r="H37" s="78">
        <f>+G17</f>
        <v>0</v>
      </c>
      <c r="I37" s="78">
        <f>+J17</f>
        <v>0</v>
      </c>
      <c r="J37" s="78">
        <f>+M17</f>
        <v>0</v>
      </c>
      <c r="K37" s="78">
        <f>+P17</f>
        <v>0</v>
      </c>
      <c r="L37" s="156">
        <f t="shared" ref="L37:L43" si="32">+SUM(H37:K37)</f>
        <v>0</v>
      </c>
      <c r="M37" s="156">
        <f t="shared" ref="M37:M44" si="33">+L37-E37</f>
        <v>0</v>
      </c>
      <c r="O37" s="440"/>
    </row>
    <row r="38" spans="1:15" ht="22.15" customHeight="1" x14ac:dyDescent="0.3">
      <c r="A38" s="176" t="s">
        <v>445</v>
      </c>
      <c r="B38" s="78">
        <f t="shared" si="29"/>
        <v>0</v>
      </c>
      <c r="C38" s="78">
        <f t="shared" si="30"/>
        <v>0</v>
      </c>
      <c r="D38" s="78">
        <f t="shared" si="27"/>
        <v>0</v>
      </c>
      <c r="E38" s="72">
        <f t="shared" si="28"/>
        <v>0</v>
      </c>
      <c r="F38" s="442">
        <f t="shared" si="31"/>
        <v>0</v>
      </c>
      <c r="G38" s="713"/>
      <c r="H38" s="78">
        <f t="shared" ref="H38:H39" si="34">+G18</f>
        <v>0</v>
      </c>
      <c r="I38" s="78">
        <f t="shared" ref="I38:I39" si="35">+J18</f>
        <v>0</v>
      </c>
      <c r="J38" s="78">
        <f t="shared" ref="J38:J39" si="36">+M18</f>
        <v>0</v>
      </c>
      <c r="K38" s="78">
        <f t="shared" ref="K38:K39" si="37">+P18</f>
        <v>0</v>
      </c>
      <c r="L38" s="156">
        <f t="shared" si="32"/>
        <v>0</v>
      </c>
      <c r="M38" s="156">
        <f t="shared" si="33"/>
        <v>0</v>
      </c>
      <c r="O38" s="440"/>
    </row>
    <row r="39" spans="1:15" ht="25.15" customHeight="1" x14ac:dyDescent="0.3">
      <c r="A39" s="176" t="s">
        <v>516</v>
      </c>
      <c r="B39" s="78">
        <f t="shared" si="29"/>
        <v>0</v>
      </c>
      <c r="C39" s="78">
        <f t="shared" si="30"/>
        <v>0</v>
      </c>
      <c r="D39" s="78">
        <f>B39-C39</f>
        <v>0</v>
      </c>
      <c r="E39" s="72">
        <f>D39</f>
        <v>0</v>
      </c>
      <c r="F39" s="442">
        <f t="shared" si="31"/>
        <v>0</v>
      </c>
      <c r="G39" s="713"/>
      <c r="H39" s="78">
        <f t="shared" si="34"/>
        <v>0</v>
      </c>
      <c r="I39" s="78">
        <f t="shared" si="35"/>
        <v>0</v>
      </c>
      <c r="J39" s="78">
        <f t="shared" si="36"/>
        <v>0</v>
      </c>
      <c r="K39" s="78">
        <f t="shared" si="37"/>
        <v>0</v>
      </c>
      <c r="L39" s="156">
        <f t="shared" si="32"/>
        <v>0</v>
      </c>
      <c r="M39" s="156">
        <f t="shared" si="33"/>
        <v>0</v>
      </c>
      <c r="O39" s="440"/>
    </row>
    <row r="40" spans="1:15" x14ac:dyDescent="0.3">
      <c r="A40" s="176" t="s">
        <v>446</v>
      </c>
      <c r="B40" s="78">
        <f t="shared" si="29"/>
        <v>0</v>
      </c>
      <c r="C40" s="78">
        <f t="shared" si="30"/>
        <v>0</v>
      </c>
      <c r="D40" s="78">
        <f t="shared" si="27"/>
        <v>0</v>
      </c>
      <c r="E40" s="72">
        <f t="shared" si="28"/>
        <v>0</v>
      </c>
      <c r="F40" s="442">
        <f t="shared" si="31"/>
        <v>0</v>
      </c>
      <c r="G40" s="713"/>
      <c r="H40" s="78">
        <f>+G20</f>
        <v>0</v>
      </c>
      <c r="I40" s="78">
        <f>+J20</f>
        <v>0</v>
      </c>
      <c r="J40" s="78">
        <f>+M20</f>
        <v>0</v>
      </c>
      <c r="K40" s="78">
        <f>+P20</f>
        <v>0</v>
      </c>
      <c r="L40" s="156">
        <f t="shared" si="32"/>
        <v>0</v>
      </c>
      <c r="M40" s="156">
        <f t="shared" si="33"/>
        <v>0</v>
      </c>
      <c r="O40" s="440"/>
    </row>
    <row r="41" spans="1:15" x14ac:dyDescent="0.3">
      <c r="A41" s="177" t="s">
        <v>667</v>
      </c>
      <c r="B41" s="78">
        <f t="shared" si="29"/>
        <v>0</v>
      </c>
      <c r="C41" s="78">
        <f t="shared" ref="C41:D41" si="38">C21</f>
        <v>0</v>
      </c>
      <c r="D41" s="78">
        <f t="shared" si="38"/>
        <v>0</v>
      </c>
      <c r="E41" s="72">
        <f t="shared" si="28"/>
        <v>0</v>
      </c>
      <c r="F41" s="442">
        <f t="shared" si="31"/>
        <v>0</v>
      </c>
      <c r="G41" s="713"/>
      <c r="H41" s="78">
        <f>+G21</f>
        <v>0</v>
      </c>
      <c r="I41" s="78">
        <f>+J21</f>
        <v>0</v>
      </c>
      <c r="J41" s="78">
        <f>+M21</f>
        <v>0</v>
      </c>
      <c r="K41" s="83">
        <f>+P21</f>
        <v>0</v>
      </c>
      <c r="L41" s="156">
        <f t="shared" si="32"/>
        <v>0</v>
      </c>
      <c r="M41" s="156">
        <f t="shared" si="33"/>
        <v>0</v>
      </c>
      <c r="O41" s="440"/>
    </row>
    <row r="42" spans="1:15" x14ac:dyDescent="0.3">
      <c r="A42" s="176" t="s">
        <v>447</v>
      </c>
      <c r="B42" s="78">
        <f t="shared" si="29"/>
        <v>0</v>
      </c>
      <c r="C42" s="78">
        <f t="shared" ref="C42" si="39">C22</f>
        <v>0</v>
      </c>
      <c r="D42" s="78">
        <f t="shared" si="27"/>
        <v>0</v>
      </c>
      <c r="E42" s="72">
        <f t="shared" si="28"/>
        <v>0</v>
      </c>
      <c r="F42" s="442">
        <f t="shared" si="31"/>
        <v>0</v>
      </c>
      <c r="G42" s="713"/>
      <c r="H42" s="78">
        <f>+G22</f>
        <v>0</v>
      </c>
      <c r="I42" s="78">
        <f>+J22</f>
        <v>0</v>
      </c>
      <c r="J42" s="78">
        <f>+M22</f>
        <v>0</v>
      </c>
      <c r="K42" s="78">
        <f>+P22</f>
        <v>0</v>
      </c>
      <c r="L42" s="156">
        <f t="shared" si="32"/>
        <v>0</v>
      </c>
      <c r="M42" s="156">
        <f t="shared" si="33"/>
        <v>0</v>
      </c>
      <c r="O42" s="440"/>
    </row>
    <row r="43" spans="1:15" x14ac:dyDescent="0.3">
      <c r="A43" s="176" t="s">
        <v>448</v>
      </c>
      <c r="B43" s="78">
        <f>B8+B26</f>
        <v>0</v>
      </c>
      <c r="C43" s="78">
        <f>C8+C26</f>
        <v>0</v>
      </c>
      <c r="D43" s="78">
        <f t="shared" si="27"/>
        <v>0</v>
      </c>
      <c r="E43" s="72">
        <f t="shared" si="28"/>
        <v>0</v>
      </c>
      <c r="F43" s="442">
        <f t="shared" si="31"/>
        <v>0</v>
      </c>
      <c r="G43" s="713"/>
      <c r="H43" s="78">
        <f>+G8</f>
        <v>0</v>
      </c>
      <c r="I43" s="78">
        <f>+J8</f>
        <v>0</v>
      </c>
      <c r="J43" s="78">
        <f>+M8</f>
        <v>0</v>
      </c>
      <c r="K43" s="78">
        <f>+P8</f>
        <v>0</v>
      </c>
      <c r="L43" s="156">
        <f t="shared" si="32"/>
        <v>0</v>
      </c>
      <c r="M43" s="156">
        <f t="shared" si="33"/>
        <v>0</v>
      </c>
      <c r="O43" s="440"/>
    </row>
    <row r="44" spans="1:15" x14ac:dyDescent="0.3">
      <c r="A44" s="87" t="s">
        <v>14</v>
      </c>
      <c r="B44" s="88">
        <f>SUM(B36:B43)</f>
        <v>0</v>
      </c>
      <c r="C44" s="88">
        <f>SUM(C36:C43)</f>
        <v>0</v>
      </c>
      <c r="D44" s="88">
        <f>SUM(D36:D43)</f>
        <v>0</v>
      </c>
      <c r="E44" s="88">
        <f>SUM(E36:E43)</f>
        <v>0</v>
      </c>
      <c r="G44" s="713"/>
      <c r="H44" s="88">
        <f>SUM(H36:H43)</f>
        <v>0</v>
      </c>
      <c r="I44" s="88">
        <f t="shared" ref="I44:K44" si="40">SUM(I36:I43)</f>
        <v>0</v>
      </c>
      <c r="J44" s="88">
        <f t="shared" si="40"/>
        <v>0</v>
      </c>
      <c r="K44" s="88">
        <f t="shared" si="40"/>
        <v>0</v>
      </c>
      <c r="L44" s="88">
        <f>+SUM(H44:K44)</f>
        <v>0</v>
      </c>
      <c r="M44" s="88">
        <f t="shared" si="33"/>
        <v>0</v>
      </c>
    </row>
    <row r="46" spans="1:15" x14ac:dyDescent="0.3">
      <c r="H46" s="174" t="s">
        <v>804</v>
      </c>
      <c r="I46" s="175"/>
      <c r="J46" s="175"/>
      <c r="K46" s="175"/>
      <c r="L46" s="175"/>
      <c r="M46" s="175"/>
    </row>
    <row r="48" spans="1:15" x14ac:dyDescent="0.3">
      <c r="H48" s="435" t="s">
        <v>520</v>
      </c>
      <c r="I48" s="433" t="s">
        <v>100</v>
      </c>
      <c r="J48" s="434" t="s">
        <v>101</v>
      </c>
      <c r="K48" s="434" t="s">
        <v>49</v>
      </c>
      <c r="L48" s="156"/>
    </row>
    <row r="49" spans="5:15" x14ac:dyDescent="0.3">
      <c r="E49" s="439"/>
      <c r="F49" s="439"/>
      <c r="G49" s="439" t="s">
        <v>433</v>
      </c>
      <c r="H49" s="440">
        <f>+IFERROR(H36/$L36,0)</f>
        <v>0</v>
      </c>
      <c r="I49" s="440">
        <f t="shared" ref="I49:K49" si="41">+IFERROR(I36/$L36,0)</f>
        <v>0</v>
      </c>
      <c r="J49" s="440">
        <f t="shared" si="41"/>
        <v>0</v>
      </c>
      <c r="K49" s="440">
        <f t="shared" si="41"/>
        <v>0</v>
      </c>
    </row>
    <row r="50" spans="5:15" x14ac:dyDescent="0.3">
      <c r="E50" s="439"/>
      <c r="F50" s="439"/>
      <c r="G50" s="439" t="s">
        <v>434</v>
      </c>
      <c r="H50" s="440">
        <f t="shared" ref="H50:K50" si="42">+IFERROR(H37/$L37,0)</f>
        <v>0</v>
      </c>
      <c r="I50" s="440">
        <f t="shared" si="42"/>
        <v>0</v>
      </c>
      <c r="J50" s="440">
        <f t="shared" si="42"/>
        <v>0</v>
      </c>
      <c r="K50" s="440">
        <f t="shared" si="42"/>
        <v>0</v>
      </c>
    </row>
    <row r="51" spans="5:15" x14ac:dyDescent="0.3">
      <c r="E51" s="439"/>
      <c r="F51" s="439"/>
      <c r="G51" s="439" t="s">
        <v>445</v>
      </c>
      <c r="H51" s="440">
        <f t="shared" ref="H51:K51" si="43">+IFERROR(H38/$L38,0)</f>
        <v>0</v>
      </c>
      <c r="I51" s="440">
        <f t="shared" si="43"/>
        <v>0</v>
      </c>
      <c r="J51" s="440">
        <f t="shared" si="43"/>
        <v>0</v>
      </c>
      <c r="K51" s="440">
        <f t="shared" si="43"/>
        <v>0</v>
      </c>
    </row>
    <row r="52" spans="5:15" x14ac:dyDescent="0.3">
      <c r="E52" s="439"/>
      <c r="F52" s="439"/>
      <c r="G52" s="439" t="s">
        <v>516</v>
      </c>
      <c r="H52" s="440">
        <f t="shared" ref="H52:K52" si="44">+IFERROR(H39/$L39,0)</f>
        <v>0</v>
      </c>
      <c r="I52" s="440">
        <f t="shared" si="44"/>
        <v>0</v>
      </c>
      <c r="J52" s="440">
        <f t="shared" si="44"/>
        <v>0</v>
      </c>
      <c r="K52" s="440">
        <f t="shared" si="44"/>
        <v>0</v>
      </c>
    </row>
    <row r="53" spans="5:15" x14ac:dyDescent="0.3">
      <c r="E53" s="439"/>
      <c r="F53" s="439"/>
      <c r="G53" s="439" t="s">
        <v>446</v>
      </c>
      <c r="H53" s="440">
        <f t="shared" ref="H53:K53" si="45">+IFERROR(H40/$L40,0)</f>
        <v>0</v>
      </c>
      <c r="I53" s="440">
        <f t="shared" si="45"/>
        <v>0</v>
      </c>
      <c r="J53" s="440">
        <f t="shared" si="45"/>
        <v>0</v>
      </c>
      <c r="K53" s="440">
        <f t="shared" si="45"/>
        <v>0</v>
      </c>
    </row>
    <row r="54" spans="5:15" x14ac:dyDescent="0.3">
      <c r="E54" s="439"/>
      <c r="F54" s="439"/>
      <c r="G54" s="439" t="s">
        <v>667</v>
      </c>
      <c r="H54" s="440">
        <f t="shared" ref="H54:K54" si="46">+IFERROR(H41/$L41,0)</f>
        <v>0</v>
      </c>
      <c r="I54" s="440">
        <f t="shared" si="46"/>
        <v>0</v>
      </c>
      <c r="J54" s="440">
        <f t="shared" si="46"/>
        <v>0</v>
      </c>
      <c r="K54" s="440">
        <f t="shared" si="46"/>
        <v>0</v>
      </c>
    </row>
    <row r="55" spans="5:15" x14ac:dyDescent="0.3">
      <c r="E55" s="439"/>
      <c r="F55" s="439"/>
      <c r="G55" s="439" t="s">
        <v>447</v>
      </c>
      <c r="H55" s="440">
        <f t="shared" ref="H55:K55" si="47">+IFERROR(H42/$L42,0)</f>
        <v>0</v>
      </c>
      <c r="I55" s="440">
        <f t="shared" si="47"/>
        <v>0</v>
      </c>
      <c r="J55" s="440">
        <f t="shared" si="47"/>
        <v>0</v>
      </c>
      <c r="K55" s="440">
        <f t="shared" si="47"/>
        <v>0</v>
      </c>
    </row>
    <row r="56" spans="5:15" x14ac:dyDescent="0.3">
      <c r="E56" s="439"/>
      <c r="F56" s="439"/>
      <c r="G56" s="439" t="s">
        <v>448</v>
      </c>
      <c r="H56" s="440">
        <f t="shared" ref="H56:J56" si="48">+IFERROR(H43/$L43,0)</f>
        <v>0</v>
      </c>
      <c r="I56" s="440">
        <f t="shared" si="48"/>
        <v>0</v>
      </c>
      <c r="J56" s="440">
        <f t="shared" si="48"/>
        <v>0</v>
      </c>
      <c r="K56" s="440">
        <f>+IFERROR(K43/$L43,0)</f>
        <v>0</v>
      </c>
    </row>
    <row r="59" spans="5:15" x14ac:dyDescent="0.3">
      <c r="H59" s="174" t="s">
        <v>798</v>
      </c>
      <c r="I59" s="175"/>
      <c r="J59" s="175"/>
      <c r="K59" s="175"/>
      <c r="L59" s="175"/>
      <c r="M59" s="175"/>
    </row>
    <row r="61" spans="5:15" ht="27" x14ac:dyDescent="0.3">
      <c r="H61" s="435" t="s">
        <v>520</v>
      </c>
      <c r="I61" s="433" t="s">
        <v>100</v>
      </c>
      <c r="J61" s="434" t="s">
        <v>101</v>
      </c>
      <c r="K61" s="434" t="s">
        <v>49</v>
      </c>
      <c r="L61" s="22" t="s">
        <v>8</v>
      </c>
      <c r="M61" s="438" t="s">
        <v>797</v>
      </c>
    </row>
    <row r="62" spans="5:15" x14ac:dyDescent="0.3">
      <c r="E62" s="439"/>
      <c r="F62" s="439"/>
      <c r="G62" s="439" t="s">
        <v>799</v>
      </c>
      <c r="H62" s="156">
        <f>+G13</f>
        <v>0</v>
      </c>
      <c r="I62" s="156">
        <f>+J13</f>
        <v>0</v>
      </c>
      <c r="J62" s="156">
        <f>+M13</f>
        <v>0</v>
      </c>
      <c r="K62" s="156">
        <f>+P13</f>
        <v>0</v>
      </c>
      <c r="L62" s="156">
        <f>+SUM(H62:K62)</f>
        <v>0</v>
      </c>
      <c r="M62" s="156">
        <f>+L62-D13</f>
        <v>0</v>
      </c>
      <c r="N62" s="440"/>
      <c r="O62" s="440"/>
    </row>
    <row r="63" spans="5:15" x14ac:dyDescent="0.3">
      <c r="E63" s="439"/>
      <c r="F63" s="439"/>
      <c r="G63" s="439" t="s">
        <v>800</v>
      </c>
      <c r="H63" s="156">
        <f>+G9</f>
        <v>0</v>
      </c>
      <c r="I63" s="156">
        <f>+J9</f>
        <v>0</v>
      </c>
      <c r="J63" s="156">
        <f>+M9</f>
        <v>0</v>
      </c>
      <c r="K63" s="156">
        <f>+P9</f>
        <v>0</v>
      </c>
      <c r="L63" s="156">
        <f t="shared" ref="L63:L67" si="49">+SUM(H63:K63)</f>
        <v>0</v>
      </c>
      <c r="M63" s="156">
        <f>+L63-D9</f>
        <v>0</v>
      </c>
      <c r="O63" s="440"/>
    </row>
    <row r="64" spans="5:15" x14ac:dyDescent="0.3">
      <c r="E64" s="439"/>
      <c r="F64" s="439"/>
      <c r="G64" s="439" t="s">
        <v>802</v>
      </c>
      <c r="H64" s="83">
        <f>+G12</f>
        <v>0</v>
      </c>
      <c r="I64" s="83">
        <f>+J12</f>
        <v>0</v>
      </c>
      <c r="J64" s="83">
        <f>+M12</f>
        <v>0</v>
      </c>
      <c r="K64" s="156">
        <f>+P12</f>
        <v>0</v>
      </c>
      <c r="L64" s="156">
        <f t="shared" si="49"/>
        <v>0</v>
      </c>
      <c r="M64" s="156">
        <f>+L64-D12</f>
        <v>0</v>
      </c>
      <c r="O64" s="440"/>
    </row>
    <row r="65" spans="5:15" x14ac:dyDescent="0.3">
      <c r="E65" s="439"/>
      <c r="F65" s="439"/>
      <c r="G65" s="439" t="s">
        <v>801</v>
      </c>
      <c r="H65" s="156">
        <f>+G14+G15+G19+G20</f>
        <v>0</v>
      </c>
      <c r="I65" s="156">
        <f>+J14+J15+J19+J20</f>
        <v>0</v>
      </c>
      <c r="J65" s="156">
        <f>+M14+M15+M19+M20</f>
        <v>0</v>
      </c>
      <c r="K65" s="156">
        <f>+P14+P15+P19+P20</f>
        <v>0</v>
      </c>
      <c r="L65" s="156">
        <f t="shared" si="49"/>
        <v>0</v>
      </c>
      <c r="M65" s="156">
        <f>+L65-D14-D15-D19-D20</f>
        <v>0</v>
      </c>
      <c r="O65" s="440"/>
    </row>
    <row r="66" spans="5:15" x14ac:dyDescent="0.3">
      <c r="E66" s="439"/>
      <c r="F66" s="439"/>
      <c r="G66" s="439" t="s">
        <v>673</v>
      </c>
      <c r="H66" s="156">
        <f>+G21</f>
        <v>0</v>
      </c>
      <c r="I66" s="156">
        <f>+J21</f>
        <v>0</v>
      </c>
      <c r="J66" s="156">
        <f>+M21</f>
        <v>0</v>
      </c>
      <c r="K66" s="156">
        <f>+P21</f>
        <v>0</v>
      </c>
      <c r="L66" s="83">
        <f t="shared" ref="L66" si="50">+SUM(H66:K66)</f>
        <v>0</v>
      </c>
      <c r="M66" s="156">
        <f>+L66-D21</f>
        <v>0</v>
      </c>
      <c r="O66" s="440"/>
    </row>
    <row r="67" spans="5:15" x14ac:dyDescent="0.3">
      <c r="E67" s="439"/>
      <c r="F67" s="439"/>
      <c r="G67" s="439" t="s">
        <v>522</v>
      </c>
      <c r="H67" s="156">
        <f>+G22</f>
        <v>0</v>
      </c>
      <c r="I67" s="156">
        <f>+J22</f>
        <v>0</v>
      </c>
      <c r="J67" s="156">
        <f>+M22</f>
        <v>0</v>
      </c>
      <c r="K67" s="156">
        <f>+P22</f>
        <v>0</v>
      </c>
      <c r="L67" s="156">
        <f t="shared" si="49"/>
        <v>0</v>
      </c>
      <c r="M67" s="156">
        <f>+L67-D22</f>
        <v>0</v>
      </c>
      <c r="O67" s="440"/>
    </row>
    <row r="68" spans="5:15" x14ac:dyDescent="0.3">
      <c r="H68" s="88">
        <f>SUM(H62:H67)</f>
        <v>0</v>
      </c>
      <c r="I68" s="88">
        <f t="shared" ref="I68:L68" si="51">SUM(I62:I67)</f>
        <v>0</v>
      </c>
      <c r="J68" s="88">
        <f t="shared" si="51"/>
        <v>0</v>
      </c>
      <c r="K68" s="88">
        <f t="shared" si="51"/>
        <v>0</v>
      </c>
      <c r="L68" s="88">
        <f t="shared" si="51"/>
        <v>0</v>
      </c>
    </row>
    <row r="69" spans="5:15" x14ac:dyDescent="0.3">
      <c r="E69" s="439"/>
      <c r="F69" s="439"/>
      <c r="G69" s="439" t="s">
        <v>803</v>
      </c>
      <c r="H69" s="156">
        <f>+G17+G18</f>
        <v>0</v>
      </c>
      <c r="I69" s="156">
        <f>+J17+J18</f>
        <v>0</v>
      </c>
      <c r="J69" s="156">
        <f>+M17+M18</f>
        <v>0</v>
      </c>
      <c r="K69" s="156">
        <f>+P17+P18</f>
        <v>0</v>
      </c>
      <c r="L69" s="156">
        <f>+SUM(H69:K69)</f>
        <v>0</v>
      </c>
      <c r="M69" s="156">
        <f>+L69-D17-D18</f>
        <v>0</v>
      </c>
      <c r="O69" s="440"/>
    </row>
    <row r="70" spans="5:15" x14ac:dyDescent="0.3">
      <c r="H70" s="88">
        <f>+H68+H69</f>
        <v>0</v>
      </c>
      <c r="I70" s="88">
        <f t="shared" ref="I70:L70" si="52">+I68+I69</f>
        <v>0</v>
      </c>
      <c r="J70" s="88">
        <f t="shared" si="52"/>
        <v>0</v>
      </c>
      <c r="K70" s="88">
        <f t="shared" si="52"/>
        <v>0</v>
      </c>
      <c r="L70" s="88">
        <f t="shared" si="52"/>
        <v>0</v>
      </c>
      <c r="M70" s="88">
        <f>+L70-E44</f>
        <v>0</v>
      </c>
    </row>
    <row r="72" spans="5:15" x14ac:dyDescent="0.3">
      <c r="H72" s="174" t="s">
        <v>806</v>
      </c>
      <c r="I72" s="175"/>
      <c r="J72" s="175"/>
      <c r="K72" s="175"/>
      <c r="L72" s="175"/>
      <c r="M72" s="175"/>
    </row>
    <row r="74" spans="5:15" ht="27" x14ac:dyDescent="0.3">
      <c r="H74" s="435" t="s">
        <v>520</v>
      </c>
      <c r="I74" s="433" t="s">
        <v>100</v>
      </c>
      <c r="J74" s="434" t="s">
        <v>101</v>
      </c>
      <c r="K74" s="434" t="s">
        <v>49</v>
      </c>
      <c r="M74" s="22" t="s">
        <v>8</v>
      </c>
    </row>
    <row r="75" spans="5:15" x14ac:dyDescent="0.3">
      <c r="E75" s="439"/>
      <c r="F75" s="439"/>
      <c r="G75" s="439" t="s">
        <v>799</v>
      </c>
      <c r="H75" s="440">
        <f>+IFERROR(H62/$L62,0)</f>
        <v>0</v>
      </c>
      <c r="I75" s="440">
        <f t="shared" ref="I75:J75" si="53">+IFERROR(I62/$L62,0)</f>
        <v>0</v>
      </c>
      <c r="J75" s="440">
        <f t="shared" si="53"/>
        <v>0</v>
      </c>
      <c r="K75" s="440">
        <f>+IFERROR(K62/$L62,0)</f>
        <v>0</v>
      </c>
      <c r="M75" s="440">
        <f>+IFERROR(L62/$E$44,0)</f>
        <v>0</v>
      </c>
    </row>
    <row r="76" spans="5:15" x14ac:dyDescent="0.3">
      <c r="E76" s="439"/>
      <c r="F76" s="439"/>
      <c r="G76" s="439" t="s">
        <v>800</v>
      </c>
      <c r="H76" s="440">
        <f t="shared" ref="H76:K76" si="54">+IFERROR(H63/$L63,0)</f>
        <v>0</v>
      </c>
      <c r="I76" s="440">
        <f t="shared" si="54"/>
        <v>0</v>
      </c>
      <c r="J76" s="440">
        <f t="shared" si="54"/>
        <v>0</v>
      </c>
      <c r="K76" s="440">
        <f t="shared" si="54"/>
        <v>0</v>
      </c>
      <c r="M76" s="440">
        <f>+IFERROR(L63/$E$44,0)</f>
        <v>0</v>
      </c>
    </row>
    <row r="77" spans="5:15" x14ac:dyDescent="0.3">
      <c r="E77" s="439"/>
      <c r="F77" s="439"/>
      <c r="G77" s="439" t="s">
        <v>802</v>
      </c>
      <c r="H77" s="440">
        <f t="shared" ref="H77:K77" si="55">+IFERROR(H64/$L64,0)</f>
        <v>0</v>
      </c>
      <c r="I77" s="440">
        <f t="shared" si="55"/>
        <v>0</v>
      </c>
      <c r="J77" s="440">
        <f t="shared" si="55"/>
        <v>0</v>
      </c>
      <c r="K77" s="440">
        <f t="shared" si="55"/>
        <v>0</v>
      </c>
      <c r="M77" s="440">
        <f t="shared" ref="M77:M80" si="56">+IFERROR(L64/$E$44,0)</f>
        <v>0</v>
      </c>
    </row>
    <row r="78" spans="5:15" x14ac:dyDescent="0.3">
      <c r="E78" s="439"/>
      <c r="F78" s="439"/>
      <c r="G78" s="439" t="s">
        <v>801</v>
      </c>
      <c r="H78" s="440">
        <f t="shared" ref="H78:K78" si="57">+IFERROR(H65/$L65,0)</f>
        <v>0</v>
      </c>
      <c r="I78" s="440">
        <f t="shared" si="57"/>
        <v>0</v>
      </c>
      <c r="J78" s="440">
        <f t="shared" si="57"/>
        <v>0</v>
      </c>
      <c r="K78" s="440">
        <f t="shared" si="57"/>
        <v>0</v>
      </c>
      <c r="M78" s="440">
        <f t="shared" si="56"/>
        <v>0</v>
      </c>
    </row>
    <row r="79" spans="5:15" x14ac:dyDescent="0.3">
      <c r="E79" s="439"/>
      <c r="F79" s="439"/>
      <c r="G79" s="439" t="s">
        <v>673</v>
      </c>
      <c r="H79" s="440">
        <f t="shared" ref="H79:K79" si="58">+IFERROR(H66/$L66,0)</f>
        <v>0</v>
      </c>
      <c r="I79" s="440">
        <f t="shared" si="58"/>
        <v>0</v>
      </c>
      <c r="J79" s="440">
        <f t="shared" si="58"/>
        <v>0</v>
      </c>
      <c r="K79" s="440">
        <f t="shared" si="58"/>
        <v>0</v>
      </c>
      <c r="M79" s="440">
        <f t="shared" si="56"/>
        <v>0</v>
      </c>
    </row>
    <row r="80" spans="5:15" x14ac:dyDescent="0.3">
      <c r="E80" s="439"/>
      <c r="F80" s="439"/>
      <c r="G80" s="439" t="s">
        <v>522</v>
      </c>
      <c r="H80" s="440">
        <f t="shared" ref="H80:K82" si="59">+IFERROR(H67/$L67,0)</f>
        <v>0</v>
      </c>
      <c r="I80" s="440">
        <f t="shared" si="59"/>
        <v>0</v>
      </c>
      <c r="J80" s="440">
        <f t="shared" si="59"/>
        <v>0</v>
      </c>
      <c r="K80" s="440">
        <f t="shared" si="59"/>
        <v>0</v>
      </c>
      <c r="M80" s="440">
        <f t="shared" si="56"/>
        <v>0</v>
      </c>
    </row>
    <row r="81" spans="5:13" x14ac:dyDescent="0.3">
      <c r="M81" s="155"/>
    </row>
    <row r="82" spans="5:13" x14ac:dyDescent="0.3">
      <c r="E82" s="439"/>
      <c r="F82" s="439"/>
      <c r="G82" s="439" t="s">
        <v>803</v>
      </c>
      <c r="H82" s="440">
        <f>+IFERROR(H69/$L69,0)</f>
        <v>0</v>
      </c>
      <c r="I82" s="440">
        <f t="shared" si="59"/>
        <v>0</v>
      </c>
      <c r="J82" s="440">
        <f t="shared" si="59"/>
        <v>0</v>
      </c>
      <c r="K82" s="440">
        <f t="shared" si="59"/>
        <v>0</v>
      </c>
      <c r="M82" s="440">
        <f>+IFERROR(L69/$E$44,0)</f>
        <v>0</v>
      </c>
    </row>
    <row r="83" spans="5:13" x14ac:dyDescent="0.3">
      <c r="M83" s="155"/>
    </row>
    <row r="84" spans="5:13" x14ac:dyDescent="0.3">
      <c r="M84" s="155"/>
    </row>
    <row r="85" spans="5:13" x14ac:dyDescent="0.3">
      <c r="M85" s="155"/>
    </row>
    <row r="86" spans="5:13" x14ac:dyDescent="0.3">
      <c r="M86" s="155"/>
    </row>
  </sheetData>
  <mergeCells count="8">
    <mergeCell ref="G36:G44"/>
    <mergeCell ref="B5:P5"/>
    <mergeCell ref="A6:A7"/>
    <mergeCell ref="B6:D6"/>
    <mergeCell ref="E6:G6"/>
    <mergeCell ref="H6:J6"/>
    <mergeCell ref="K6:M6"/>
    <mergeCell ref="N6:P6"/>
  </mergeCells>
  <conditionalFormatting sqref="H49:K56">
    <cfRule type="top10" dxfId="365" priority="3" bottom="1" rank="10"/>
    <cfRule type="top10" dxfId="364" priority="4" rank="10"/>
  </conditionalFormatting>
  <conditionalFormatting sqref="H75:K80 H82:K82">
    <cfRule type="top10" dxfId="363" priority="1" bottom="1" rank="10"/>
    <cfRule type="top10" dxfId="362" priority="2" rank="10"/>
  </conditionalFormatting>
  <hyperlinks>
    <hyperlink ref="A1" location="TAB00!A1" display="Retour page de garde" xr:uid="{00000000-0004-0000-2700-000000000000}"/>
    <hyperlink ref="G36:G44" location="'TAB24'!A1" display="'TAB24'!A1" xr:uid="{00000000-0004-0000-2700-000001000000}"/>
    <hyperlink ref="G42" location="'TAB24'!A1" display="'TAB24'!A1" xr:uid="{00000000-0004-0000-2700-000002000000}"/>
  </hyperlinks>
  <pageMargins left="0.7" right="0.7" top="0.75" bottom="0.75" header="0.3" footer="0.3"/>
  <pageSetup paperSize="9" scale="61" orientation="landscape" verticalDpi="300" r:id="rId1"/>
  <rowBreaks count="1" manualBreakCount="1">
    <brk id="32" max="1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N123"/>
  <sheetViews>
    <sheetView zoomScaleNormal="100" workbookViewId="0">
      <selection activeCell="A3" sqref="A3"/>
    </sheetView>
  </sheetViews>
  <sheetFormatPr baseColWidth="10" defaultColWidth="11.5" defaultRowHeight="13.5" x14ac:dyDescent="0.3"/>
  <cols>
    <col min="1" max="1" width="11.5" style="73"/>
    <col min="2" max="2" width="56.1640625" style="92" customWidth="1"/>
    <col min="3" max="8" width="19.83203125" style="73" customWidth="1"/>
    <col min="9" max="9" width="4.6640625" style="73" customWidth="1"/>
    <col min="10" max="16384" width="11.5" style="73"/>
  </cols>
  <sheetData>
    <row r="3" spans="1:13" ht="21" x14ac:dyDescent="0.3">
      <c r="A3" s="129" t="str">
        <f>TAB00!B93&amp;" : "&amp;TAB00!C93</f>
        <v xml:space="preserve">TAB9.1 : Evolution des volumes et des puissances </v>
      </c>
      <c r="B3" s="128"/>
      <c r="C3" s="128"/>
      <c r="D3" s="128"/>
      <c r="E3" s="128"/>
      <c r="F3" s="128"/>
      <c r="G3" s="128"/>
      <c r="H3" s="128"/>
      <c r="J3" s="127"/>
      <c r="K3" s="127"/>
      <c r="L3" s="127"/>
      <c r="M3" s="127"/>
    </row>
    <row r="5" spans="1:13" x14ac:dyDescent="0.3">
      <c r="A5" s="241" t="s">
        <v>519</v>
      </c>
      <c r="B5" s="242"/>
      <c r="C5" s="242"/>
      <c r="D5" s="242"/>
      <c r="E5" s="242"/>
      <c r="F5" s="242"/>
      <c r="G5" s="242"/>
      <c r="H5" s="242"/>
      <c r="J5" s="242"/>
      <c r="K5" s="242"/>
      <c r="L5" s="242"/>
      <c r="M5" s="242"/>
    </row>
    <row r="8" spans="1:13" ht="40.5" x14ac:dyDescent="0.3">
      <c r="A8" s="136" t="s">
        <v>113</v>
      </c>
      <c r="B8" s="136" t="s">
        <v>12</v>
      </c>
      <c r="C8" s="132" t="str">
        <f>"REALITE "&amp;TAB00!E14-4</f>
        <v>REALITE 2020</v>
      </c>
      <c r="D8" s="132" t="str">
        <f>"REALITE "&amp;TAB00!E14-3</f>
        <v>REALITE 2021</v>
      </c>
      <c r="E8" s="132" t="str">
        <f>"REALITE "&amp;TAB00!E14-2</f>
        <v>REALITE 2022</v>
      </c>
      <c r="F8" s="132" t="str">
        <f>"REALITE "&amp;TAB00!E14-1</f>
        <v>REALITE 2023</v>
      </c>
      <c r="G8" s="485" t="str">
        <f>"BUDGET "&amp;TAB00!E14</f>
        <v>BUDGET 2024</v>
      </c>
      <c r="H8" s="132" t="str">
        <f>"REALITE "&amp;TAB00!E14</f>
        <v>REALITE 2024</v>
      </c>
      <c r="J8" s="137" t="s">
        <v>704</v>
      </c>
      <c r="K8" s="137" t="s">
        <v>705</v>
      </c>
      <c r="L8" s="137" t="s">
        <v>706</v>
      </c>
      <c r="M8" s="137" t="s">
        <v>707</v>
      </c>
    </row>
    <row r="9" spans="1:13" x14ac:dyDescent="0.3">
      <c r="A9" s="725" t="s">
        <v>520</v>
      </c>
      <c r="B9" s="73" t="s">
        <v>521</v>
      </c>
      <c r="C9" s="112"/>
      <c r="D9" s="112"/>
      <c r="E9" s="112"/>
      <c r="F9" s="112"/>
      <c r="G9" s="112"/>
      <c r="H9" s="112"/>
      <c r="J9" s="243">
        <f t="shared" ref="J9:L16" si="0">IF(AND(ROUND(C9,0)=0,D9&gt;C9),"INF",IF(AND(ROUND(C9,0)=0,ROUND(D9,0)=0),0,(D9-C9)/C9))</f>
        <v>0</v>
      </c>
      <c r="K9" s="243">
        <f t="shared" si="0"/>
        <v>0</v>
      </c>
      <c r="L9" s="243">
        <f t="shared" si="0"/>
        <v>0</v>
      </c>
      <c r="M9" s="243">
        <f t="shared" ref="M9:M16" si="1">IF(AND(ROUND(F9,0)=0,H9&gt;F9),"INF",IF(AND(ROUND(F9,0)=0,ROUND(H9,0)=0),0,(H9-F9)/F9))</f>
        <v>0</v>
      </c>
    </row>
    <row r="10" spans="1:13" x14ac:dyDescent="0.3">
      <c r="A10" s="725"/>
      <c r="B10" s="73" t="s">
        <v>522</v>
      </c>
      <c r="C10" s="112"/>
      <c r="D10" s="112"/>
      <c r="E10" s="112"/>
      <c r="F10" s="112"/>
      <c r="G10" s="112"/>
      <c r="H10" s="112"/>
      <c r="J10" s="243">
        <f t="shared" si="0"/>
        <v>0</v>
      </c>
      <c r="K10" s="243">
        <f t="shared" si="0"/>
        <v>0</v>
      </c>
      <c r="L10" s="243">
        <f t="shared" si="0"/>
        <v>0</v>
      </c>
      <c r="M10" s="243">
        <f t="shared" si="1"/>
        <v>0</v>
      </c>
    </row>
    <row r="11" spans="1:13" x14ac:dyDescent="0.3">
      <c r="A11" s="725" t="s">
        <v>100</v>
      </c>
      <c r="B11" s="73" t="s">
        <v>521</v>
      </c>
      <c r="C11" s="112"/>
      <c r="D11" s="112"/>
      <c r="E11" s="112"/>
      <c r="F11" s="112"/>
      <c r="G11" s="112"/>
      <c r="H11" s="112"/>
      <c r="J11" s="243">
        <f t="shared" si="0"/>
        <v>0</v>
      </c>
      <c r="K11" s="243">
        <f t="shared" si="0"/>
        <v>0</v>
      </c>
      <c r="L11" s="243">
        <f t="shared" si="0"/>
        <v>0</v>
      </c>
      <c r="M11" s="243">
        <f t="shared" si="1"/>
        <v>0</v>
      </c>
    </row>
    <row r="12" spans="1:13" x14ac:dyDescent="0.3">
      <c r="A12" s="725"/>
      <c r="B12" s="73" t="s">
        <v>522</v>
      </c>
      <c r="C12" s="112"/>
      <c r="D12" s="112"/>
      <c r="E12" s="112"/>
      <c r="F12" s="112"/>
      <c r="G12" s="112"/>
      <c r="H12" s="112"/>
      <c r="J12" s="243">
        <f t="shared" si="0"/>
        <v>0</v>
      </c>
      <c r="K12" s="243">
        <f t="shared" si="0"/>
        <v>0</v>
      </c>
      <c r="L12" s="243">
        <f t="shared" si="0"/>
        <v>0</v>
      </c>
      <c r="M12" s="243">
        <f t="shared" si="1"/>
        <v>0</v>
      </c>
    </row>
    <row r="13" spans="1:13" x14ac:dyDescent="0.3">
      <c r="A13" s="725" t="s">
        <v>101</v>
      </c>
      <c r="B13" s="73" t="s">
        <v>521</v>
      </c>
      <c r="C13" s="112"/>
      <c r="D13" s="112"/>
      <c r="E13" s="112"/>
      <c r="F13" s="112"/>
      <c r="G13" s="112"/>
      <c r="H13" s="112"/>
      <c r="J13" s="243">
        <f t="shared" si="0"/>
        <v>0</v>
      </c>
      <c r="K13" s="243">
        <f t="shared" si="0"/>
        <v>0</v>
      </c>
      <c r="L13" s="243">
        <f t="shared" si="0"/>
        <v>0</v>
      </c>
      <c r="M13" s="243">
        <f t="shared" si="1"/>
        <v>0</v>
      </c>
    </row>
    <row r="14" spans="1:13" x14ac:dyDescent="0.3">
      <c r="A14" s="725"/>
      <c r="B14" s="73" t="s">
        <v>522</v>
      </c>
      <c r="C14" s="112"/>
      <c r="D14" s="112"/>
      <c r="E14" s="112"/>
      <c r="F14" s="112"/>
      <c r="G14" s="112"/>
      <c r="H14" s="112"/>
      <c r="J14" s="243">
        <f t="shared" si="0"/>
        <v>0</v>
      </c>
      <c r="K14" s="243">
        <f t="shared" si="0"/>
        <v>0</v>
      </c>
      <c r="L14" s="243">
        <f t="shared" si="0"/>
        <v>0</v>
      </c>
      <c r="M14" s="243">
        <f t="shared" si="1"/>
        <v>0</v>
      </c>
    </row>
    <row r="15" spans="1:13" x14ac:dyDescent="0.3">
      <c r="A15" s="725" t="s">
        <v>49</v>
      </c>
      <c r="B15" s="73" t="s">
        <v>521</v>
      </c>
      <c r="C15" s="112"/>
      <c r="D15" s="112"/>
      <c r="E15" s="112"/>
      <c r="F15" s="112"/>
      <c r="G15" s="112"/>
      <c r="H15" s="112"/>
      <c r="J15" s="243">
        <f t="shared" si="0"/>
        <v>0</v>
      </c>
      <c r="K15" s="243">
        <f t="shared" si="0"/>
        <v>0</v>
      </c>
      <c r="L15" s="243">
        <f t="shared" si="0"/>
        <v>0</v>
      </c>
      <c r="M15" s="243">
        <f t="shared" si="1"/>
        <v>0</v>
      </c>
    </row>
    <row r="16" spans="1:13" x14ac:dyDescent="0.3">
      <c r="A16" s="725"/>
      <c r="B16" s="73" t="s">
        <v>522</v>
      </c>
      <c r="C16" s="112"/>
      <c r="D16" s="112"/>
      <c r="E16" s="112"/>
      <c r="F16" s="112"/>
      <c r="G16" s="112"/>
      <c r="H16" s="112"/>
      <c r="J16" s="243">
        <f t="shared" si="0"/>
        <v>0</v>
      </c>
      <c r="K16" s="243">
        <f t="shared" si="0"/>
        <v>0</v>
      </c>
      <c r="L16" s="243">
        <f t="shared" si="0"/>
        <v>0</v>
      </c>
      <c r="M16" s="243">
        <f t="shared" si="1"/>
        <v>0</v>
      </c>
    </row>
    <row r="20" spans="1:13" x14ac:dyDescent="0.3">
      <c r="A20" s="241" t="s">
        <v>708</v>
      </c>
      <c r="B20" s="242"/>
      <c r="C20" s="242"/>
      <c r="D20" s="242"/>
      <c r="E20" s="242"/>
      <c r="F20" s="242"/>
      <c r="G20" s="242"/>
      <c r="H20" s="242"/>
      <c r="J20" s="242"/>
      <c r="K20" s="242"/>
      <c r="L20" s="242"/>
      <c r="M20" s="242"/>
    </row>
    <row r="22" spans="1:13" s="92" customFormat="1" ht="37.15" customHeight="1" x14ac:dyDescent="0.3">
      <c r="A22" s="136" t="s">
        <v>113</v>
      </c>
      <c r="B22" s="136" t="s">
        <v>12</v>
      </c>
      <c r="C22" s="132" t="str">
        <f>C8</f>
        <v>REALITE 2020</v>
      </c>
      <c r="D22" s="132" t="str">
        <f t="shared" ref="D22:H22" si="2">D8</f>
        <v>REALITE 2021</v>
      </c>
      <c r="E22" s="132" t="str">
        <f t="shared" si="2"/>
        <v>REALITE 2022</v>
      </c>
      <c r="F22" s="132" t="str">
        <f t="shared" si="2"/>
        <v>REALITE 2023</v>
      </c>
      <c r="G22" s="485" t="str">
        <f t="shared" si="2"/>
        <v>BUDGET 2024</v>
      </c>
      <c r="H22" s="132" t="str">
        <f t="shared" si="2"/>
        <v>REALITE 2024</v>
      </c>
      <c r="J22" s="137" t="s">
        <v>704</v>
      </c>
      <c r="K22" s="137" t="s">
        <v>705</v>
      </c>
      <c r="L22" s="137" t="s">
        <v>706</v>
      </c>
      <c r="M22" s="137" t="s">
        <v>707</v>
      </c>
    </row>
    <row r="23" spans="1:13" x14ac:dyDescent="0.3">
      <c r="A23" s="137" t="s">
        <v>523</v>
      </c>
      <c r="B23" s="244" t="s">
        <v>703</v>
      </c>
      <c r="C23" s="112"/>
      <c r="D23" s="112"/>
      <c r="E23" s="112"/>
      <c r="F23" s="112"/>
      <c r="G23" s="112"/>
      <c r="H23" s="112"/>
      <c r="J23" s="243">
        <f t="shared" ref="J23:J54" si="3">IF(AND(ROUND(C23,0)=0,D23&gt;C23),"INF",IF(AND(ROUND(C23,0)=0,ROUND(D23,0)=0),0,(D23-C23)/C23))</f>
        <v>0</v>
      </c>
      <c r="K23" s="243">
        <f t="shared" ref="K23:K54" si="4">IF(AND(ROUND(D23,0)=0,E23&gt;D23),"INF",IF(AND(ROUND(D23,0)=0,ROUND(E23,0)=0),0,(E23-D23)/D23))</f>
        <v>0</v>
      </c>
      <c r="L23" s="243">
        <f t="shared" ref="L23:L54" si="5">IF(AND(ROUND(E23,0)=0,F23&gt;E23),"INF",IF(AND(ROUND(E23,0)=0,ROUND(F23,0)=0),0,(F23-E23)/E23))</f>
        <v>0</v>
      </c>
      <c r="M23" s="243">
        <f t="shared" ref="M23:M54" si="6">IF(AND(ROUND(F23,0)=0,H23&gt;F23),"INF",IF(AND(ROUND(F23,0)=0,ROUND(H23,0)=0),0,(H23-F23)/F23))</f>
        <v>0</v>
      </c>
    </row>
    <row r="24" spans="1:13" x14ac:dyDescent="0.3">
      <c r="A24" s="724" t="s">
        <v>107</v>
      </c>
      <c r="B24" s="245" t="s">
        <v>524</v>
      </c>
      <c r="C24" s="246">
        <f>SUM(C25:C26)</f>
        <v>0</v>
      </c>
      <c r="D24" s="246">
        <f t="shared" ref="D24:H24" si="7">SUM(D25:D26)</f>
        <v>0</v>
      </c>
      <c r="E24" s="246">
        <f t="shared" si="7"/>
        <v>0</v>
      </c>
      <c r="F24" s="246">
        <f t="shared" si="7"/>
        <v>0</v>
      </c>
      <c r="G24" s="246">
        <f t="shared" si="7"/>
        <v>0</v>
      </c>
      <c r="H24" s="246">
        <f t="shared" si="7"/>
        <v>0</v>
      </c>
      <c r="J24" s="243">
        <f t="shared" si="3"/>
        <v>0</v>
      </c>
      <c r="K24" s="243">
        <f t="shared" si="4"/>
        <v>0</v>
      </c>
      <c r="L24" s="243">
        <f t="shared" si="5"/>
        <v>0</v>
      </c>
      <c r="M24" s="243">
        <f t="shared" si="6"/>
        <v>0</v>
      </c>
    </row>
    <row r="25" spans="1:13" x14ac:dyDescent="0.3">
      <c r="A25" s="724"/>
      <c r="B25" s="576" t="s">
        <v>525</v>
      </c>
      <c r="C25" s="112"/>
      <c r="D25" s="112"/>
      <c r="E25" s="112"/>
      <c r="F25" s="112"/>
      <c r="G25" s="112"/>
      <c r="H25" s="112"/>
      <c r="J25" s="243">
        <f t="shared" si="3"/>
        <v>0</v>
      </c>
      <c r="K25" s="243">
        <f t="shared" si="4"/>
        <v>0</v>
      </c>
      <c r="L25" s="243">
        <f t="shared" si="5"/>
        <v>0</v>
      </c>
      <c r="M25" s="243">
        <f t="shared" si="6"/>
        <v>0</v>
      </c>
    </row>
    <row r="26" spans="1:13" x14ac:dyDescent="0.3">
      <c r="A26" s="724"/>
      <c r="B26" s="576" t="s">
        <v>526</v>
      </c>
      <c r="C26" s="112"/>
      <c r="D26" s="112"/>
      <c r="E26" s="112"/>
      <c r="F26" s="112"/>
      <c r="G26" s="112"/>
      <c r="H26" s="112"/>
      <c r="J26" s="243">
        <f t="shared" si="3"/>
        <v>0</v>
      </c>
      <c r="K26" s="243">
        <f t="shared" si="4"/>
        <v>0</v>
      </c>
      <c r="L26" s="243">
        <f t="shared" si="5"/>
        <v>0</v>
      </c>
      <c r="M26" s="243">
        <f t="shared" si="6"/>
        <v>0</v>
      </c>
    </row>
    <row r="27" spans="1:13" x14ac:dyDescent="0.3">
      <c r="A27" s="724"/>
      <c r="B27" s="245" t="s">
        <v>527</v>
      </c>
      <c r="C27" s="112"/>
      <c r="D27" s="112"/>
      <c r="E27" s="112"/>
      <c r="F27" s="112"/>
      <c r="G27" s="112"/>
      <c r="H27" s="112"/>
      <c r="J27" s="243">
        <f t="shared" si="3"/>
        <v>0</v>
      </c>
      <c r="K27" s="243">
        <f t="shared" si="4"/>
        <v>0</v>
      </c>
      <c r="L27" s="243">
        <f t="shared" si="5"/>
        <v>0</v>
      </c>
      <c r="M27" s="243">
        <f t="shared" si="6"/>
        <v>0</v>
      </c>
    </row>
    <row r="28" spans="1:13" x14ac:dyDescent="0.3">
      <c r="A28" s="724"/>
      <c r="B28" s="245" t="s">
        <v>528</v>
      </c>
      <c r="C28" s="112"/>
      <c r="D28" s="112"/>
      <c r="E28" s="112"/>
      <c r="F28" s="112"/>
      <c r="G28" s="112"/>
      <c r="H28" s="112"/>
      <c r="J28" s="243">
        <f t="shared" si="3"/>
        <v>0</v>
      </c>
      <c r="K28" s="243">
        <f t="shared" si="4"/>
        <v>0</v>
      </c>
      <c r="L28" s="243">
        <f t="shared" si="5"/>
        <v>0</v>
      </c>
      <c r="M28" s="243">
        <f t="shared" si="6"/>
        <v>0</v>
      </c>
    </row>
    <row r="29" spans="1:13" x14ac:dyDescent="0.3">
      <c r="A29" s="724"/>
      <c r="B29" s="247" t="s">
        <v>114</v>
      </c>
      <c r="C29" s="246">
        <f>SUM(C24,C27:C28)</f>
        <v>0</v>
      </c>
      <c r="D29" s="246">
        <f t="shared" ref="D29:H29" si="8">SUM(D24,D27:D28)</f>
        <v>0</v>
      </c>
      <c r="E29" s="246">
        <f t="shared" si="8"/>
        <v>0</v>
      </c>
      <c r="F29" s="246">
        <f t="shared" si="8"/>
        <v>0</v>
      </c>
      <c r="G29" s="246">
        <f t="shared" si="8"/>
        <v>0</v>
      </c>
      <c r="H29" s="246">
        <f t="shared" si="8"/>
        <v>0</v>
      </c>
      <c r="J29" s="243">
        <f t="shared" si="3"/>
        <v>0</v>
      </c>
      <c r="K29" s="243">
        <f t="shared" si="4"/>
        <v>0</v>
      </c>
      <c r="L29" s="243">
        <f t="shared" si="5"/>
        <v>0</v>
      </c>
      <c r="M29" s="243">
        <f t="shared" si="6"/>
        <v>0</v>
      </c>
    </row>
    <row r="30" spans="1:13" ht="13.5" customHeight="1" x14ac:dyDescent="0.3">
      <c r="A30" s="724"/>
      <c r="B30" s="245" t="s">
        <v>529</v>
      </c>
      <c r="C30" s="112"/>
      <c r="D30" s="112"/>
      <c r="E30" s="112"/>
      <c r="F30" s="112"/>
      <c r="G30" s="112"/>
      <c r="H30" s="112"/>
      <c r="J30" s="243">
        <f t="shared" si="3"/>
        <v>0</v>
      </c>
      <c r="K30" s="243">
        <f t="shared" si="4"/>
        <v>0</v>
      </c>
      <c r="L30" s="243">
        <f t="shared" si="5"/>
        <v>0</v>
      </c>
      <c r="M30" s="243">
        <f t="shared" si="6"/>
        <v>0</v>
      </c>
    </row>
    <row r="31" spans="1:13" x14ac:dyDescent="0.3">
      <c r="A31" s="724"/>
      <c r="B31" s="245" t="s">
        <v>530</v>
      </c>
      <c r="C31" s="112"/>
      <c r="D31" s="112"/>
      <c r="E31" s="112"/>
      <c r="F31" s="112"/>
      <c r="G31" s="112"/>
      <c r="H31" s="112"/>
      <c r="J31" s="243">
        <f t="shared" si="3"/>
        <v>0</v>
      </c>
      <c r="K31" s="243">
        <f t="shared" si="4"/>
        <v>0</v>
      </c>
      <c r="L31" s="243">
        <f t="shared" si="5"/>
        <v>0</v>
      </c>
      <c r="M31" s="243">
        <f t="shared" si="6"/>
        <v>0</v>
      </c>
    </row>
    <row r="32" spans="1:13" x14ac:dyDescent="0.3">
      <c r="A32" s="724"/>
      <c r="B32" s="247" t="s">
        <v>115</v>
      </c>
      <c r="C32" s="246">
        <f>SUM(C30:C31)</f>
        <v>0</v>
      </c>
      <c r="D32" s="246">
        <f t="shared" ref="D32:H32" si="9">SUM(D30:D31)</f>
        <v>0</v>
      </c>
      <c r="E32" s="246">
        <f t="shared" si="9"/>
        <v>0</v>
      </c>
      <c r="F32" s="246">
        <f t="shared" si="9"/>
        <v>0</v>
      </c>
      <c r="G32" s="246">
        <f t="shared" si="9"/>
        <v>0</v>
      </c>
      <c r="H32" s="246">
        <f t="shared" si="9"/>
        <v>0</v>
      </c>
      <c r="J32" s="243">
        <f t="shared" si="3"/>
        <v>0</v>
      </c>
      <c r="K32" s="243">
        <f t="shared" si="4"/>
        <v>0</v>
      </c>
      <c r="L32" s="243">
        <f t="shared" si="5"/>
        <v>0</v>
      </c>
      <c r="M32" s="243">
        <f t="shared" si="6"/>
        <v>0</v>
      </c>
    </row>
    <row r="33" spans="1:13" x14ac:dyDescent="0.3">
      <c r="A33" s="724" t="s">
        <v>100</v>
      </c>
      <c r="B33" s="245" t="s">
        <v>524</v>
      </c>
      <c r="C33" s="246">
        <f>SUM(C34:C35)</f>
        <v>0</v>
      </c>
      <c r="D33" s="246">
        <f t="shared" ref="D33:H33" si="10">SUM(D34:D35)</f>
        <v>0</v>
      </c>
      <c r="E33" s="246">
        <f t="shared" si="10"/>
        <v>0</v>
      </c>
      <c r="F33" s="246">
        <f t="shared" si="10"/>
        <v>0</v>
      </c>
      <c r="G33" s="246">
        <f t="shared" si="10"/>
        <v>0</v>
      </c>
      <c r="H33" s="246">
        <f t="shared" si="10"/>
        <v>0</v>
      </c>
      <c r="J33" s="243">
        <f t="shared" si="3"/>
        <v>0</v>
      </c>
      <c r="K33" s="243">
        <f t="shared" si="4"/>
        <v>0</v>
      </c>
      <c r="L33" s="243">
        <f t="shared" si="5"/>
        <v>0</v>
      </c>
      <c r="M33" s="243">
        <f t="shared" si="6"/>
        <v>0</v>
      </c>
    </row>
    <row r="34" spans="1:13" x14ac:dyDescent="0.3">
      <c r="A34" s="724"/>
      <c r="B34" s="576" t="s">
        <v>525</v>
      </c>
      <c r="C34" s="112"/>
      <c r="D34" s="112"/>
      <c r="E34" s="112"/>
      <c r="F34" s="112"/>
      <c r="G34" s="112"/>
      <c r="H34" s="112"/>
      <c r="J34" s="243">
        <f t="shared" si="3"/>
        <v>0</v>
      </c>
      <c r="K34" s="243">
        <f t="shared" si="4"/>
        <v>0</v>
      </c>
      <c r="L34" s="243">
        <f t="shared" si="5"/>
        <v>0</v>
      </c>
      <c r="M34" s="243">
        <f t="shared" si="6"/>
        <v>0</v>
      </c>
    </row>
    <row r="35" spans="1:13" x14ac:dyDescent="0.3">
      <c r="A35" s="724"/>
      <c r="B35" s="576" t="s">
        <v>526</v>
      </c>
      <c r="C35" s="112"/>
      <c r="D35" s="112"/>
      <c r="E35" s="112"/>
      <c r="F35" s="112"/>
      <c r="G35" s="112"/>
      <c r="H35" s="112"/>
      <c r="J35" s="243">
        <f t="shared" si="3"/>
        <v>0</v>
      </c>
      <c r="K35" s="243">
        <f t="shared" si="4"/>
        <v>0</v>
      </c>
      <c r="L35" s="243">
        <f t="shared" si="5"/>
        <v>0</v>
      </c>
      <c r="M35" s="243">
        <f t="shared" si="6"/>
        <v>0</v>
      </c>
    </row>
    <row r="36" spans="1:13" x14ac:dyDescent="0.3">
      <c r="A36" s="724"/>
      <c r="B36" s="245" t="s">
        <v>527</v>
      </c>
      <c r="C36" s="112"/>
      <c r="D36" s="112"/>
      <c r="E36" s="112"/>
      <c r="F36" s="112"/>
      <c r="G36" s="112"/>
      <c r="H36" s="112"/>
      <c r="J36" s="243">
        <f t="shared" si="3"/>
        <v>0</v>
      </c>
      <c r="K36" s="243">
        <f t="shared" si="4"/>
        <v>0</v>
      </c>
      <c r="L36" s="243">
        <f t="shared" si="5"/>
        <v>0</v>
      </c>
      <c r="M36" s="243">
        <f t="shared" si="6"/>
        <v>0</v>
      </c>
    </row>
    <row r="37" spans="1:13" x14ac:dyDescent="0.3">
      <c r="A37" s="724"/>
      <c r="B37" s="245" t="s">
        <v>528</v>
      </c>
      <c r="C37" s="112"/>
      <c r="D37" s="112"/>
      <c r="E37" s="112"/>
      <c r="F37" s="112"/>
      <c r="G37" s="112"/>
      <c r="H37" s="112"/>
      <c r="J37" s="243">
        <f t="shared" si="3"/>
        <v>0</v>
      </c>
      <c r="K37" s="243">
        <f t="shared" si="4"/>
        <v>0</v>
      </c>
      <c r="L37" s="243">
        <f t="shared" si="5"/>
        <v>0</v>
      </c>
      <c r="M37" s="243">
        <f t="shared" si="6"/>
        <v>0</v>
      </c>
    </row>
    <row r="38" spans="1:13" x14ac:dyDescent="0.3">
      <c r="A38" s="724"/>
      <c r="B38" s="247" t="s">
        <v>114</v>
      </c>
      <c r="C38" s="246">
        <f>SUM(C33,C36:C37)</f>
        <v>0</v>
      </c>
      <c r="D38" s="246">
        <f t="shared" ref="D38:H38" si="11">SUM(D33,D36:D37)</f>
        <v>0</v>
      </c>
      <c r="E38" s="246">
        <f t="shared" si="11"/>
        <v>0</v>
      </c>
      <c r="F38" s="246">
        <f t="shared" si="11"/>
        <v>0</v>
      </c>
      <c r="G38" s="246">
        <f t="shared" si="11"/>
        <v>0</v>
      </c>
      <c r="H38" s="246">
        <f t="shared" si="11"/>
        <v>0</v>
      </c>
      <c r="J38" s="243">
        <f t="shared" si="3"/>
        <v>0</v>
      </c>
      <c r="K38" s="243">
        <f t="shared" si="4"/>
        <v>0</v>
      </c>
      <c r="L38" s="243">
        <f t="shared" si="5"/>
        <v>0</v>
      </c>
      <c r="M38" s="243">
        <f t="shared" si="6"/>
        <v>0</v>
      </c>
    </row>
    <row r="39" spans="1:13" ht="13.5" customHeight="1" x14ac:dyDescent="0.3">
      <c r="A39" s="724"/>
      <c r="B39" s="245" t="s">
        <v>529</v>
      </c>
      <c r="C39" s="112"/>
      <c r="D39" s="112"/>
      <c r="E39" s="112"/>
      <c r="F39" s="112"/>
      <c r="G39" s="112"/>
      <c r="H39" s="112"/>
      <c r="J39" s="243">
        <f t="shared" si="3"/>
        <v>0</v>
      </c>
      <c r="K39" s="243">
        <f t="shared" si="4"/>
        <v>0</v>
      </c>
      <c r="L39" s="243">
        <f t="shared" si="5"/>
        <v>0</v>
      </c>
      <c r="M39" s="243">
        <f t="shared" si="6"/>
        <v>0</v>
      </c>
    </row>
    <row r="40" spans="1:13" x14ac:dyDescent="0.3">
      <c r="A40" s="724"/>
      <c r="B40" s="245" t="s">
        <v>530</v>
      </c>
      <c r="C40" s="112"/>
      <c r="D40" s="112"/>
      <c r="E40" s="112"/>
      <c r="F40" s="112"/>
      <c r="G40" s="112"/>
      <c r="H40" s="112"/>
      <c r="J40" s="243">
        <f t="shared" si="3"/>
        <v>0</v>
      </c>
      <c r="K40" s="243">
        <f t="shared" si="4"/>
        <v>0</v>
      </c>
      <c r="L40" s="243">
        <f t="shared" si="5"/>
        <v>0</v>
      </c>
      <c r="M40" s="243">
        <f t="shared" si="6"/>
        <v>0</v>
      </c>
    </row>
    <row r="41" spans="1:13" x14ac:dyDescent="0.3">
      <c r="A41" s="724"/>
      <c r="B41" s="247" t="s">
        <v>115</v>
      </c>
      <c r="C41" s="246">
        <f>SUM(C39:C40)</f>
        <v>0</v>
      </c>
      <c r="D41" s="246">
        <f t="shared" ref="D41:H41" si="12">SUM(D39:D40)</f>
        <v>0</v>
      </c>
      <c r="E41" s="246">
        <f t="shared" si="12"/>
        <v>0</v>
      </c>
      <c r="F41" s="246">
        <f t="shared" si="12"/>
        <v>0</v>
      </c>
      <c r="G41" s="246">
        <f t="shared" si="12"/>
        <v>0</v>
      </c>
      <c r="H41" s="246">
        <f t="shared" si="12"/>
        <v>0</v>
      </c>
      <c r="J41" s="243">
        <f t="shared" si="3"/>
        <v>0</v>
      </c>
      <c r="K41" s="243">
        <f t="shared" si="4"/>
        <v>0</v>
      </c>
      <c r="L41" s="243">
        <f t="shared" si="5"/>
        <v>0</v>
      </c>
      <c r="M41" s="243">
        <f t="shared" si="6"/>
        <v>0</v>
      </c>
    </row>
    <row r="42" spans="1:13" x14ac:dyDescent="0.3">
      <c r="A42" s="724" t="s">
        <v>116</v>
      </c>
      <c r="B42" s="245" t="s">
        <v>524</v>
      </c>
      <c r="C42" s="246">
        <f>SUM(C43:C44)</f>
        <v>0</v>
      </c>
      <c r="D42" s="246">
        <f t="shared" ref="D42:H42" si="13">SUM(D43:D44)</f>
        <v>0</v>
      </c>
      <c r="E42" s="246">
        <f t="shared" si="13"/>
        <v>0</v>
      </c>
      <c r="F42" s="246">
        <f t="shared" si="13"/>
        <v>0</v>
      </c>
      <c r="G42" s="246">
        <f t="shared" si="13"/>
        <v>0</v>
      </c>
      <c r="H42" s="246">
        <f t="shared" si="13"/>
        <v>0</v>
      </c>
      <c r="J42" s="243">
        <f t="shared" si="3"/>
        <v>0</v>
      </c>
      <c r="K42" s="243">
        <f t="shared" si="4"/>
        <v>0</v>
      </c>
      <c r="L42" s="243">
        <f t="shared" si="5"/>
        <v>0</v>
      </c>
      <c r="M42" s="243">
        <f t="shared" si="6"/>
        <v>0</v>
      </c>
    </row>
    <row r="43" spans="1:13" x14ac:dyDescent="0.3">
      <c r="A43" s="724"/>
      <c r="B43" s="576" t="s">
        <v>525</v>
      </c>
      <c r="C43" s="112"/>
      <c r="D43" s="112"/>
      <c r="E43" s="112"/>
      <c r="F43" s="112"/>
      <c r="G43" s="112"/>
      <c r="H43" s="112"/>
      <c r="J43" s="243">
        <f t="shared" si="3"/>
        <v>0</v>
      </c>
      <c r="K43" s="243">
        <f t="shared" si="4"/>
        <v>0</v>
      </c>
      <c r="L43" s="243">
        <f t="shared" si="5"/>
        <v>0</v>
      </c>
      <c r="M43" s="243">
        <f t="shared" si="6"/>
        <v>0</v>
      </c>
    </row>
    <row r="44" spans="1:13" x14ac:dyDescent="0.3">
      <c r="A44" s="724"/>
      <c r="B44" s="576" t="s">
        <v>526</v>
      </c>
      <c r="C44" s="112"/>
      <c r="D44" s="112"/>
      <c r="E44" s="112"/>
      <c r="F44" s="112"/>
      <c r="G44" s="112"/>
      <c r="H44" s="112"/>
      <c r="J44" s="243">
        <f t="shared" si="3"/>
        <v>0</v>
      </c>
      <c r="K44" s="243">
        <f t="shared" si="4"/>
        <v>0</v>
      </c>
      <c r="L44" s="243">
        <f t="shared" si="5"/>
        <v>0</v>
      </c>
      <c r="M44" s="243">
        <f t="shared" si="6"/>
        <v>0</v>
      </c>
    </row>
    <row r="45" spans="1:13" x14ac:dyDescent="0.3">
      <c r="A45" s="724"/>
      <c r="B45" s="245" t="s">
        <v>527</v>
      </c>
      <c r="C45" s="112"/>
      <c r="D45" s="112"/>
      <c r="E45" s="112"/>
      <c r="F45" s="112"/>
      <c r="G45" s="112"/>
      <c r="H45" s="112"/>
      <c r="J45" s="243">
        <f t="shared" si="3"/>
        <v>0</v>
      </c>
      <c r="K45" s="243">
        <f t="shared" si="4"/>
        <v>0</v>
      </c>
      <c r="L45" s="243">
        <f t="shared" si="5"/>
        <v>0</v>
      </c>
      <c r="M45" s="243">
        <f t="shared" si="6"/>
        <v>0</v>
      </c>
    </row>
    <row r="46" spans="1:13" x14ac:dyDescent="0.3">
      <c r="A46" s="724"/>
      <c r="B46" s="245" t="s">
        <v>531</v>
      </c>
      <c r="C46" s="246">
        <f>SUM(C47:C48)</f>
        <v>0</v>
      </c>
      <c r="D46" s="246">
        <f t="shared" ref="D46:H46" si="14">SUM(D47:D48)</f>
        <v>0</v>
      </c>
      <c r="E46" s="246">
        <f t="shared" si="14"/>
        <v>0</v>
      </c>
      <c r="F46" s="246">
        <f t="shared" si="14"/>
        <v>0</v>
      </c>
      <c r="G46" s="246">
        <f t="shared" si="14"/>
        <v>0</v>
      </c>
      <c r="H46" s="246">
        <f t="shared" si="14"/>
        <v>0</v>
      </c>
      <c r="J46" s="243">
        <f t="shared" si="3"/>
        <v>0</v>
      </c>
      <c r="K46" s="243">
        <f t="shared" si="4"/>
        <v>0</v>
      </c>
      <c r="L46" s="243">
        <f t="shared" si="5"/>
        <v>0</v>
      </c>
      <c r="M46" s="243">
        <f t="shared" si="6"/>
        <v>0</v>
      </c>
    </row>
    <row r="47" spans="1:13" x14ac:dyDescent="0.3">
      <c r="A47" s="724"/>
      <c r="B47" s="576" t="s">
        <v>700</v>
      </c>
      <c r="C47" s="112"/>
      <c r="D47" s="112"/>
      <c r="E47" s="112"/>
      <c r="F47" s="112"/>
      <c r="G47" s="112"/>
      <c r="H47" s="112"/>
      <c r="J47" s="243">
        <f t="shared" si="3"/>
        <v>0</v>
      </c>
      <c r="K47" s="243">
        <f t="shared" si="4"/>
        <v>0</v>
      </c>
      <c r="L47" s="243">
        <f t="shared" si="5"/>
        <v>0</v>
      </c>
      <c r="M47" s="243">
        <f t="shared" si="6"/>
        <v>0</v>
      </c>
    </row>
    <row r="48" spans="1:13" x14ac:dyDescent="0.3">
      <c r="A48" s="724"/>
      <c r="B48" s="576" t="s">
        <v>701</v>
      </c>
      <c r="C48" s="112"/>
      <c r="D48" s="112"/>
      <c r="E48" s="112"/>
      <c r="F48" s="112"/>
      <c r="G48" s="112"/>
      <c r="H48" s="112"/>
      <c r="J48" s="243">
        <f t="shared" si="3"/>
        <v>0</v>
      </c>
      <c r="K48" s="243">
        <f t="shared" si="4"/>
        <v>0</v>
      </c>
      <c r="L48" s="243">
        <f t="shared" si="5"/>
        <v>0</v>
      </c>
      <c r="M48" s="243">
        <f t="shared" si="6"/>
        <v>0</v>
      </c>
    </row>
    <row r="49" spans="1:13" x14ac:dyDescent="0.3">
      <c r="A49" s="724"/>
      <c r="B49" s="245" t="s">
        <v>528</v>
      </c>
      <c r="C49" s="112"/>
      <c r="D49" s="112"/>
      <c r="E49" s="112"/>
      <c r="F49" s="112"/>
      <c r="G49" s="112"/>
      <c r="H49" s="112"/>
      <c r="J49" s="243">
        <f t="shared" si="3"/>
        <v>0</v>
      </c>
      <c r="K49" s="243">
        <f t="shared" si="4"/>
        <v>0</v>
      </c>
      <c r="L49" s="243">
        <f t="shared" si="5"/>
        <v>0</v>
      </c>
      <c r="M49" s="243">
        <f t="shared" si="6"/>
        <v>0</v>
      </c>
    </row>
    <row r="50" spans="1:13" x14ac:dyDescent="0.3">
      <c r="A50" s="724"/>
      <c r="B50" s="247" t="s">
        <v>114</v>
      </c>
      <c r="C50" s="246">
        <f>C42+C46+C49+C45</f>
        <v>0</v>
      </c>
      <c r="D50" s="246">
        <f t="shared" ref="D50:H50" si="15">D42+D46+D49+D45</f>
        <v>0</v>
      </c>
      <c r="E50" s="246">
        <f t="shared" si="15"/>
        <v>0</v>
      </c>
      <c r="F50" s="246">
        <f t="shared" si="15"/>
        <v>0</v>
      </c>
      <c r="G50" s="246">
        <f t="shared" si="15"/>
        <v>0</v>
      </c>
      <c r="H50" s="246">
        <f t="shared" si="15"/>
        <v>0</v>
      </c>
      <c r="J50" s="243">
        <f t="shared" si="3"/>
        <v>0</v>
      </c>
      <c r="K50" s="243">
        <f t="shared" si="4"/>
        <v>0</v>
      </c>
      <c r="L50" s="243">
        <f t="shared" si="5"/>
        <v>0</v>
      </c>
      <c r="M50" s="243">
        <f t="shared" si="6"/>
        <v>0</v>
      </c>
    </row>
    <row r="51" spans="1:13" ht="13.5" customHeight="1" x14ac:dyDescent="0.3">
      <c r="A51" s="724"/>
      <c r="B51" s="245" t="s">
        <v>529</v>
      </c>
      <c r="C51" s="112"/>
      <c r="D51" s="112"/>
      <c r="E51" s="112"/>
      <c r="F51" s="112"/>
      <c r="G51" s="112"/>
      <c r="H51" s="112"/>
      <c r="J51" s="243">
        <f t="shared" si="3"/>
        <v>0</v>
      </c>
      <c r="K51" s="243">
        <f t="shared" si="4"/>
        <v>0</v>
      </c>
      <c r="L51" s="243">
        <f t="shared" si="5"/>
        <v>0</v>
      </c>
      <c r="M51" s="243">
        <f t="shared" si="6"/>
        <v>0</v>
      </c>
    </row>
    <row r="52" spans="1:13" x14ac:dyDescent="0.3">
      <c r="A52" s="724"/>
      <c r="B52" s="245" t="s">
        <v>530</v>
      </c>
      <c r="C52" s="112"/>
      <c r="D52" s="112"/>
      <c r="E52" s="112"/>
      <c r="F52" s="112"/>
      <c r="G52" s="112"/>
      <c r="H52" s="112"/>
      <c r="J52" s="243">
        <f t="shared" si="3"/>
        <v>0</v>
      </c>
      <c r="K52" s="243">
        <f t="shared" si="4"/>
        <v>0</v>
      </c>
      <c r="L52" s="243">
        <f t="shared" si="5"/>
        <v>0</v>
      </c>
      <c r="M52" s="243">
        <f t="shared" si="6"/>
        <v>0</v>
      </c>
    </row>
    <row r="53" spans="1:13" x14ac:dyDescent="0.3">
      <c r="A53" s="724"/>
      <c r="B53" s="247" t="s">
        <v>115</v>
      </c>
      <c r="C53" s="246">
        <f>SUM(C51:C52)</f>
        <v>0</v>
      </c>
      <c r="D53" s="246">
        <f t="shared" ref="D53:H53" si="16">SUM(D51:D52)</f>
        <v>0</v>
      </c>
      <c r="E53" s="246">
        <f t="shared" si="16"/>
        <v>0</v>
      </c>
      <c r="F53" s="246">
        <f t="shared" si="16"/>
        <v>0</v>
      </c>
      <c r="G53" s="246">
        <f t="shared" si="16"/>
        <v>0</v>
      </c>
      <c r="H53" s="246">
        <f t="shared" si="16"/>
        <v>0</v>
      </c>
      <c r="J53" s="243">
        <f t="shared" si="3"/>
        <v>0</v>
      </c>
      <c r="K53" s="243">
        <f t="shared" si="4"/>
        <v>0</v>
      </c>
      <c r="L53" s="243">
        <f t="shared" si="5"/>
        <v>0</v>
      </c>
      <c r="M53" s="243">
        <f t="shared" si="6"/>
        <v>0</v>
      </c>
    </row>
    <row r="54" spans="1:13" ht="13.5" customHeight="1" x14ac:dyDescent="0.3">
      <c r="A54" s="724" t="s">
        <v>49</v>
      </c>
      <c r="B54" s="245" t="s">
        <v>524</v>
      </c>
      <c r="C54" s="246">
        <f>SUM(C55:C62)</f>
        <v>0</v>
      </c>
      <c r="D54" s="246">
        <f t="shared" ref="D54:H54" si="17">SUM(D55:D62)</f>
        <v>0</v>
      </c>
      <c r="E54" s="246">
        <f t="shared" si="17"/>
        <v>0</v>
      </c>
      <c r="F54" s="246">
        <f t="shared" si="17"/>
        <v>0</v>
      </c>
      <c r="G54" s="246">
        <f t="shared" si="17"/>
        <v>0</v>
      </c>
      <c r="H54" s="246">
        <f t="shared" si="17"/>
        <v>0</v>
      </c>
      <c r="J54" s="243">
        <f t="shared" si="3"/>
        <v>0</v>
      </c>
      <c r="K54" s="243">
        <f t="shared" si="4"/>
        <v>0</v>
      </c>
      <c r="L54" s="243">
        <f t="shared" si="5"/>
        <v>0</v>
      </c>
      <c r="M54" s="243">
        <f t="shared" si="6"/>
        <v>0</v>
      </c>
    </row>
    <row r="55" spans="1:13" x14ac:dyDescent="0.3">
      <c r="A55" s="724"/>
      <c r="B55" s="577" t="s">
        <v>1013</v>
      </c>
      <c r="C55" s="112"/>
      <c r="D55" s="112"/>
      <c r="E55" s="112"/>
      <c r="F55" s="112"/>
      <c r="G55" s="112"/>
      <c r="H55" s="112"/>
      <c r="J55" s="243">
        <f t="shared" ref="J55:J90" si="18">IF(AND(ROUND(C55,0)=0,D55&gt;C55),"INF",IF(AND(ROUND(C55,0)=0,ROUND(D55,0)=0),0,(D55-C55)/C55))</f>
        <v>0</v>
      </c>
      <c r="K55" s="243">
        <f t="shared" ref="K55:K90" si="19">IF(AND(ROUND(D55,0)=0,E55&gt;D55),"INF",IF(AND(ROUND(D55,0)=0,ROUND(E55,0)=0),0,(E55-D55)/D55))</f>
        <v>0</v>
      </c>
      <c r="L55" s="243">
        <f t="shared" ref="L55:L90" si="20">IF(AND(ROUND(E55,0)=0,F55&gt;E55),"INF",IF(AND(ROUND(E55,0)=0,ROUND(F55,0)=0),0,(F55-E55)/E55))</f>
        <v>0</v>
      </c>
      <c r="M55" s="243">
        <f t="shared" ref="M55:M90" si="21">IF(AND(ROUND(F55,0)=0,H55&gt;F55),"INF",IF(AND(ROUND(F55,0)=0,ROUND(H55,0)=0),0,(H55-F55)/F55))</f>
        <v>0</v>
      </c>
    </row>
    <row r="56" spans="1:13" x14ac:dyDescent="0.3">
      <c r="A56" s="724"/>
      <c r="B56" s="577" t="s">
        <v>1014</v>
      </c>
      <c r="C56" s="112"/>
      <c r="D56" s="112"/>
      <c r="E56" s="112"/>
      <c r="F56" s="112"/>
      <c r="G56" s="112"/>
      <c r="H56" s="112"/>
      <c r="J56" s="243">
        <f t="shared" si="18"/>
        <v>0</v>
      </c>
      <c r="K56" s="243">
        <f t="shared" si="19"/>
        <v>0</v>
      </c>
      <c r="L56" s="243">
        <f t="shared" si="20"/>
        <v>0</v>
      </c>
      <c r="M56" s="243">
        <f t="shared" si="21"/>
        <v>0</v>
      </c>
    </row>
    <row r="57" spans="1:13" x14ac:dyDescent="0.3">
      <c r="A57" s="724"/>
      <c r="B57" s="577" t="s">
        <v>1015</v>
      </c>
      <c r="C57" s="112"/>
      <c r="D57" s="112"/>
      <c r="E57" s="112"/>
      <c r="F57" s="112"/>
      <c r="G57" s="112"/>
      <c r="H57" s="112"/>
      <c r="J57" s="243">
        <f t="shared" si="18"/>
        <v>0</v>
      </c>
      <c r="K57" s="243">
        <f t="shared" si="19"/>
        <v>0</v>
      </c>
      <c r="L57" s="243">
        <f t="shared" si="20"/>
        <v>0</v>
      </c>
      <c r="M57" s="243">
        <f t="shared" si="21"/>
        <v>0</v>
      </c>
    </row>
    <row r="58" spans="1:13" x14ac:dyDescent="0.3">
      <c r="A58" s="724"/>
      <c r="B58" s="577" t="s">
        <v>1016</v>
      </c>
      <c r="C58" s="112"/>
      <c r="D58" s="112"/>
      <c r="E58" s="112"/>
      <c r="F58" s="112"/>
      <c r="G58" s="112"/>
      <c r="H58" s="112"/>
      <c r="J58" s="243">
        <f t="shared" si="18"/>
        <v>0</v>
      </c>
      <c r="K58" s="243">
        <f t="shared" si="19"/>
        <v>0</v>
      </c>
      <c r="L58" s="243">
        <f t="shared" si="20"/>
        <v>0</v>
      </c>
      <c r="M58" s="243">
        <f t="shared" si="21"/>
        <v>0</v>
      </c>
    </row>
    <row r="59" spans="1:13" x14ac:dyDescent="0.3">
      <c r="A59" s="724"/>
      <c r="B59" s="577" t="s">
        <v>532</v>
      </c>
      <c r="C59" s="112"/>
      <c r="D59" s="112"/>
      <c r="E59" s="112"/>
      <c r="F59" s="112"/>
      <c r="G59" s="112"/>
      <c r="H59" s="112"/>
      <c r="J59" s="243"/>
      <c r="K59" s="243"/>
      <c r="L59" s="243"/>
      <c r="M59" s="243"/>
    </row>
    <row r="60" spans="1:13" x14ac:dyDescent="0.3">
      <c r="A60" s="724"/>
      <c r="B60" s="577" t="s">
        <v>525</v>
      </c>
      <c r="C60" s="112"/>
      <c r="D60" s="112"/>
      <c r="E60" s="112"/>
      <c r="F60" s="112"/>
      <c r="G60" s="112"/>
      <c r="H60" s="112"/>
      <c r="J60" s="243"/>
      <c r="K60" s="243"/>
      <c r="L60" s="243"/>
      <c r="M60" s="243"/>
    </row>
    <row r="61" spans="1:13" x14ac:dyDescent="0.3">
      <c r="A61" s="724"/>
      <c r="B61" s="577" t="s">
        <v>526</v>
      </c>
      <c r="C61" s="112"/>
      <c r="D61" s="112"/>
      <c r="E61" s="112"/>
      <c r="F61" s="112"/>
      <c r="G61" s="112"/>
      <c r="H61" s="112"/>
      <c r="J61" s="243"/>
      <c r="K61" s="243"/>
      <c r="L61" s="243"/>
      <c r="M61" s="243"/>
    </row>
    <row r="62" spans="1:13" x14ac:dyDescent="0.3">
      <c r="A62" s="724"/>
      <c r="B62" s="577" t="s">
        <v>533</v>
      </c>
      <c r="C62" s="112"/>
      <c r="D62" s="112"/>
      <c r="E62" s="112"/>
      <c r="F62" s="112"/>
      <c r="G62" s="112"/>
      <c r="H62" s="112"/>
      <c r="J62" s="243"/>
      <c r="K62" s="243"/>
      <c r="L62" s="243"/>
      <c r="M62" s="243"/>
    </row>
    <row r="63" spans="1:13" x14ac:dyDescent="0.3">
      <c r="A63" s="724"/>
      <c r="B63" s="245" t="s">
        <v>527</v>
      </c>
      <c r="C63" s="112"/>
      <c r="D63" s="112"/>
      <c r="E63" s="112"/>
      <c r="F63" s="112"/>
      <c r="G63" s="112"/>
      <c r="H63" s="112"/>
      <c r="J63" s="243">
        <f t="shared" si="18"/>
        <v>0</v>
      </c>
      <c r="K63" s="243">
        <f t="shared" si="19"/>
        <v>0</v>
      </c>
      <c r="L63" s="243">
        <f t="shared" si="20"/>
        <v>0</v>
      </c>
      <c r="M63" s="243">
        <f t="shared" si="21"/>
        <v>0</v>
      </c>
    </row>
    <row r="64" spans="1:13" x14ac:dyDescent="0.3">
      <c r="A64" s="724"/>
      <c r="B64" s="245" t="s">
        <v>531</v>
      </c>
      <c r="C64" s="246">
        <f>SUM(C65:C66)</f>
        <v>0</v>
      </c>
      <c r="D64" s="246">
        <f t="shared" ref="D64:H64" si="22">SUM(D65:D66)</f>
        <v>0</v>
      </c>
      <c r="E64" s="246">
        <f t="shared" si="22"/>
        <v>0</v>
      </c>
      <c r="F64" s="246">
        <f t="shared" si="22"/>
        <v>0</v>
      </c>
      <c r="G64" s="246">
        <f t="shared" si="22"/>
        <v>0</v>
      </c>
      <c r="H64" s="246">
        <f t="shared" si="22"/>
        <v>0</v>
      </c>
      <c r="J64" s="243">
        <f t="shared" si="18"/>
        <v>0</v>
      </c>
      <c r="K64" s="243">
        <f t="shared" si="19"/>
        <v>0</v>
      </c>
      <c r="L64" s="243">
        <f t="shared" si="20"/>
        <v>0</v>
      </c>
      <c r="M64" s="243">
        <f t="shared" si="21"/>
        <v>0</v>
      </c>
    </row>
    <row r="65" spans="1:13" x14ac:dyDescent="0.3">
      <c r="A65" s="724"/>
      <c r="B65" s="576" t="s">
        <v>700</v>
      </c>
      <c r="C65" s="112"/>
      <c r="D65" s="112"/>
      <c r="E65" s="112"/>
      <c r="F65" s="112"/>
      <c r="G65" s="112"/>
      <c r="H65" s="112"/>
      <c r="J65" s="243">
        <f t="shared" si="18"/>
        <v>0</v>
      </c>
      <c r="K65" s="243">
        <f t="shared" si="19"/>
        <v>0</v>
      </c>
      <c r="L65" s="243">
        <f t="shared" si="20"/>
        <v>0</v>
      </c>
      <c r="M65" s="243">
        <f t="shared" si="21"/>
        <v>0</v>
      </c>
    </row>
    <row r="66" spans="1:13" x14ac:dyDescent="0.3">
      <c r="A66" s="724"/>
      <c r="B66" s="576" t="s">
        <v>701</v>
      </c>
      <c r="C66" s="112"/>
      <c r="D66" s="112"/>
      <c r="E66" s="112"/>
      <c r="F66" s="112"/>
      <c r="G66" s="112"/>
      <c r="H66" s="112"/>
      <c r="J66" s="243">
        <f t="shared" si="18"/>
        <v>0</v>
      </c>
      <c r="K66" s="243">
        <f t="shared" si="19"/>
        <v>0</v>
      </c>
      <c r="L66" s="243">
        <f t="shared" si="20"/>
        <v>0</v>
      </c>
      <c r="M66" s="243">
        <f t="shared" si="21"/>
        <v>0</v>
      </c>
    </row>
    <row r="67" spans="1:13" x14ac:dyDescent="0.3">
      <c r="A67" s="724"/>
      <c r="B67" s="245" t="s">
        <v>528</v>
      </c>
      <c r="C67" s="112"/>
      <c r="D67" s="112"/>
      <c r="E67" s="112"/>
      <c r="F67" s="112"/>
      <c r="G67" s="112"/>
      <c r="H67" s="112"/>
      <c r="J67" s="243">
        <f t="shared" si="18"/>
        <v>0</v>
      </c>
      <c r="K67" s="243">
        <f t="shared" si="19"/>
        <v>0</v>
      </c>
      <c r="L67" s="243">
        <f t="shared" si="20"/>
        <v>0</v>
      </c>
      <c r="M67" s="243">
        <f t="shared" si="21"/>
        <v>0</v>
      </c>
    </row>
    <row r="68" spans="1:13" x14ac:dyDescent="0.3">
      <c r="A68" s="724"/>
      <c r="B68" s="247" t="s">
        <v>114</v>
      </c>
      <c r="C68" s="246">
        <f>C54+C63+C64+C67</f>
        <v>0</v>
      </c>
      <c r="D68" s="246">
        <f t="shared" ref="D68:H68" si="23">D54+D63+D64+D67</f>
        <v>0</v>
      </c>
      <c r="E68" s="246">
        <f t="shared" si="23"/>
        <v>0</v>
      </c>
      <c r="F68" s="246">
        <f t="shared" si="23"/>
        <v>0</v>
      </c>
      <c r="G68" s="246">
        <f t="shared" si="23"/>
        <v>0</v>
      </c>
      <c r="H68" s="246">
        <f t="shared" si="23"/>
        <v>0</v>
      </c>
      <c r="J68" s="243">
        <f t="shared" si="18"/>
        <v>0</v>
      </c>
      <c r="K68" s="243">
        <f t="shared" si="19"/>
        <v>0</v>
      </c>
      <c r="L68" s="243">
        <f t="shared" si="20"/>
        <v>0</v>
      </c>
      <c r="M68" s="243">
        <f t="shared" si="21"/>
        <v>0</v>
      </c>
    </row>
    <row r="69" spans="1:13" ht="13.5" customHeight="1" x14ac:dyDescent="0.3">
      <c r="A69" s="724"/>
      <c r="B69" s="245" t="s">
        <v>529</v>
      </c>
      <c r="C69" s="112"/>
      <c r="D69" s="112"/>
      <c r="E69" s="112"/>
      <c r="F69" s="112"/>
      <c r="G69" s="112"/>
      <c r="H69" s="112"/>
      <c r="J69" s="243">
        <f t="shared" si="18"/>
        <v>0</v>
      </c>
      <c r="K69" s="243">
        <f t="shared" si="19"/>
        <v>0</v>
      </c>
      <c r="L69" s="243">
        <f t="shared" si="20"/>
        <v>0</v>
      </c>
      <c r="M69" s="243">
        <f t="shared" si="21"/>
        <v>0</v>
      </c>
    </row>
    <row r="70" spans="1:13" x14ac:dyDescent="0.3">
      <c r="A70" s="724"/>
      <c r="B70" s="245" t="s">
        <v>530</v>
      </c>
      <c r="C70" s="112"/>
      <c r="D70" s="112"/>
      <c r="E70" s="112"/>
      <c r="F70" s="112"/>
      <c r="G70" s="112"/>
      <c r="H70" s="112"/>
      <c r="J70" s="243">
        <f t="shared" si="18"/>
        <v>0</v>
      </c>
      <c r="K70" s="243">
        <f t="shared" si="19"/>
        <v>0</v>
      </c>
      <c r="L70" s="243">
        <f t="shared" si="20"/>
        <v>0</v>
      </c>
      <c r="M70" s="243">
        <f t="shared" si="21"/>
        <v>0</v>
      </c>
    </row>
    <row r="71" spans="1:13" ht="14.45" customHeight="1" x14ac:dyDescent="0.3">
      <c r="A71" s="724"/>
      <c r="B71" s="247" t="s">
        <v>115</v>
      </c>
      <c r="C71" s="247">
        <f t="shared" ref="C71" si="24">SUM(C69:C70)</f>
        <v>0</v>
      </c>
      <c r="D71" s="247">
        <f>SUM(D69:D70)</f>
        <v>0</v>
      </c>
      <c r="E71" s="247">
        <f>SUM(E69:E70)</f>
        <v>0</v>
      </c>
      <c r="F71" s="247">
        <f>SUM(F69:F70)</f>
        <v>0</v>
      </c>
      <c r="G71" s="247"/>
      <c r="H71" s="247">
        <f>SUM(H69:H70)</f>
        <v>0</v>
      </c>
      <c r="J71" s="243">
        <f t="shared" si="18"/>
        <v>0</v>
      </c>
      <c r="K71" s="243">
        <f t="shared" si="19"/>
        <v>0</v>
      </c>
      <c r="L71" s="243">
        <f t="shared" si="20"/>
        <v>0</v>
      </c>
      <c r="M71" s="243">
        <f t="shared" si="21"/>
        <v>0</v>
      </c>
    </row>
    <row r="72" spans="1:13" ht="12" customHeight="1" x14ac:dyDescent="0.3">
      <c r="A72" s="726" t="s">
        <v>702</v>
      </c>
      <c r="B72" s="245" t="s">
        <v>524</v>
      </c>
      <c r="C72" s="246">
        <f>SUM(C73:C80)</f>
        <v>0</v>
      </c>
      <c r="D72" s="246">
        <f t="shared" ref="D72:H72" si="25">SUM(D73:D80)</f>
        <v>0</v>
      </c>
      <c r="E72" s="246">
        <f t="shared" si="25"/>
        <v>0</v>
      </c>
      <c r="F72" s="246">
        <f t="shared" si="25"/>
        <v>0</v>
      </c>
      <c r="G72" s="246">
        <f t="shared" si="25"/>
        <v>0</v>
      </c>
      <c r="H72" s="246">
        <f t="shared" si="25"/>
        <v>0</v>
      </c>
      <c r="J72" s="243">
        <f t="shared" si="18"/>
        <v>0</v>
      </c>
      <c r="K72" s="243">
        <f t="shared" si="19"/>
        <v>0</v>
      </c>
      <c r="L72" s="243">
        <f t="shared" si="20"/>
        <v>0</v>
      </c>
      <c r="M72" s="243">
        <f t="shared" si="21"/>
        <v>0</v>
      </c>
    </row>
    <row r="73" spans="1:13" ht="12" customHeight="1" x14ac:dyDescent="0.3">
      <c r="A73" s="727"/>
      <c r="B73" s="577" t="s">
        <v>1013</v>
      </c>
      <c r="C73" s="246">
        <f>SUMIF($B$23:$B$71,$B73,C$23:C$71)</f>
        <v>0</v>
      </c>
      <c r="D73" s="246">
        <f>SUMIF($B$23:$B$71,$B73,D$23:D$71)</f>
        <v>0</v>
      </c>
      <c r="E73" s="246">
        <f t="shared" ref="C73:H76" si="26">SUMIF($B$23:$B$71,$B73,E$23:E$71)</f>
        <v>0</v>
      </c>
      <c r="F73" s="246">
        <f t="shared" si="26"/>
        <v>0</v>
      </c>
      <c r="G73" s="246">
        <f>SUMIF($B$23:$B$71,$B73,G$23:G$71)</f>
        <v>0</v>
      </c>
      <c r="H73" s="246">
        <f t="shared" si="26"/>
        <v>0</v>
      </c>
      <c r="J73" s="243"/>
      <c r="K73" s="243"/>
      <c r="L73" s="243"/>
      <c r="M73" s="243"/>
    </row>
    <row r="74" spans="1:13" ht="12" customHeight="1" x14ac:dyDescent="0.3">
      <c r="A74" s="727"/>
      <c r="B74" s="577" t="s">
        <v>1014</v>
      </c>
      <c r="C74" s="246">
        <f t="shared" si="26"/>
        <v>0</v>
      </c>
      <c r="D74" s="246">
        <f t="shared" si="26"/>
        <v>0</v>
      </c>
      <c r="E74" s="246">
        <f t="shared" si="26"/>
        <v>0</v>
      </c>
      <c r="F74" s="246">
        <f t="shared" si="26"/>
        <v>0</v>
      </c>
      <c r="G74" s="246">
        <f t="shared" si="26"/>
        <v>0</v>
      </c>
      <c r="H74" s="246">
        <f t="shared" si="26"/>
        <v>0</v>
      </c>
      <c r="J74" s="243"/>
      <c r="K74" s="243"/>
      <c r="L74" s="243"/>
      <c r="M74" s="243"/>
    </row>
    <row r="75" spans="1:13" ht="12" customHeight="1" x14ac:dyDescent="0.3">
      <c r="A75" s="727"/>
      <c r="B75" s="577" t="s">
        <v>1015</v>
      </c>
      <c r="C75" s="246">
        <f t="shared" si="26"/>
        <v>0</v>
      </c>
      <c r="D75" s="246">
        <f t="shared" si="26"/>
        <v>0</v>
      </c>
      <c r="E75" s="246">
        <f t="shared" si="26"/>
        <v>0</v>
      </c>
      <c r="F75" s="246">
        <f t="shared" si="26"/>
        <v>0</v>
      </c>
      <c r="G75" s="246">
        <f t="shared" si="26"/>
        <v>0</v>
      </c>
      <c r="H75" s="246">
        <f t="shared" si="26"/>
        <v>0</v>
      </c>
      <c r="J75" s="243"/>
      <c r="K75" s="243"/>
      <c r="L75" s="243"/>
      <c r="M75" s="243"/>
    </row>
    <row r="76" spans="1:13" ht="12" customHeight="1" x14ac:dyDescent="0.3">
      <c r="A76" s="727"/>
      <c r="B76" s="577" t="s">
        <v>1016</v>
      </c>
      <c r="C76" s="246">
        <f t="shared" si="26"/>
        <v>0</v>
      </c>
      <c r="D76" s="246">
        <f t="shared" si="26"/>
        <v>0</v>
      </c>
      <c r="E76" s="246">
        <f t="shared" si="26"/>
        <v>0</v>
      </c>
      <c r="F76" s="246">
        <f t="shared" si="26"/>
        <v>0</v>
      </c>
      <c r="G76" s="246">
        <f t="shared" si="26"/>
        <v>0</v>
      </c>
      <c r="H76" s="246">
        <f t="shared" si="26"/>
        <v>0</v>
      </c>
      <c r="J76" s="243"/>
      <c r="K76" s="243"/>
      <c r="L76" s="243"/>
      <c r="M76" s="243"/>
    </row>
    <row r="77" spans="1:13" x14ac:dyDescent="0.3">
      <c r="A77" s="727"/>
      <c r="B77" s="577" t="s">
        <v>532</v>
      </c>
      <c r="C77" s="246">
        <f t="shared" ref="C77:H81" si="27">SUMIF($B$23:$B$71,$B77,C$23:C$71)</f>
        <v>0</v>
      </c>
      <c r="D77" s="246">
        <f t="shared" si="27"/>
        <v>0</v>
      </c>
      <c r="E77" s="246">
        <f t="shared" si="27"/>
        <v>0</v>
      </c>
      <c r="F77" s="246">
        <f t="shared" si="27"/>
        <v>0</v>
      </c>
      <c r="G77" s="246">
        <f t="shared" si="27"/>
        <v>0</v>
      </c>
      <c r="H77" s="246">
        <f t="shared" si="27"/>
        <v>0</v>
      </c>
      <c r="J77" s="243">
        <f t="shared" si="18"/>
        <v>0</v>
      </c>
      <c r="K77" s="243">
        <f t="shared" si="19"/>
        <v>0</v>
      </c>
      <c r="L77" s="243">
        <f t="shared" si="20"/>
        <v>0</v>
      </c>
      <c r="M77" s="243">
        <f t="shared" si="21"/>
        <v>0</v>
      </c>
    </row>
    <row r="78" spans="1:13" x14ac:dyDescent="0.3">
      <c r="A78" s="727"/>
      <c r="B78" s="577" t="s">
        <v>525</v>
      </c>
      <c r="C78" s="246">
        <f t="shared" si="27"/>
        <v>0</v>
      </c>
      <c r="D78" s="246">
        <f t="shared" si="27"/>
        <v>0</v>
      </c>
      <c r="E78" s="246">
        <f t="shared" si="27"/>
        <v>0</v>
      </c>
      <c r="F78" s="246">
        <f t="shared" si="27"/>
        <v>0</v>
      </c>
      <c r="G78" s="246">
        <f t="shared" si="27"/>
        <v>0</v>
      </c>
      <c r="H78" s="246">
        <f t="shared" si="27"/>
        <v>0</v>
      </c>
      <c r="J78" s="243">
        <f t="shared" si="18"/>
        <v>0</v>
      </c>
      <c r="K78" s="243">
        <f t="shared" si="19"/>
        <v>0</v>
      </c>
      <c r="L78" s="243">
        <f t="shared" si="20"/>
        <v>0</v>
      </c>
      <c r="M78" s="243">
        <f t="shared" si="21"/>
        <v>0</v>
      </c>
    </row>
    <row r="79" spans="1:13" x14ac:dyDescent="0.3">
      <c r="A79" s="727"/>
      <c r="B79" s="577" t="s">
        <v>526</v>
      </c>
      <c r="C79" s="246">
        <f t="shared" si="27"/>
        <v>0</v>
      </c>
      <c r="D79" s="246">
        <f t="shared" si="27"/>
        <v>0</v>
      </c>
      <c r="E79" s="246">
        <f t="shared" si="27"/>
        <v>0</v>
      </c>
      <c r="F79" s="246">
        <f t="shared" si="27"/>
        <v>0</v>
      </c>
      <c r="G79" s="246">
        <f t="shared" si="27"/>
        <v>0</v>
      </c>
      <c r="H79" s="246">
        <f t="shared" si="27"/>
        <v>0</v>
      </c>
      <c r="J79" s="243">
        <f t="shared" si="18"/>
        <v>0</v>
      </c>
      <c r="K79" s="243">
        <f t="shared" si="19"/>
        <v>0</v>
      </c>
      <c r="L79" s="243">
        <f t="shared" si="20"/>
        <v>0</v>
      </c>
      <c r="M79" s="243">
        <f t="shared" si="21"/>
        <v>0</v>
      </c>
    </row>
    <row r="80" spans="1:13" x14ac:dyDescent="0.3">
      <c r="A80" s="727"/>
      <c r="B80" s="577" t="s">
        <v>533</v>
      </c>
      <c r="C80" s="246">
        <f t="shared" si="27"/>
        <v>0</v>
      </c>
      <c r="D80" s="246">
        <f t="shared" si="27"/>
        <v>0</v>
      </c>
      <c r="E80" s="246">
        <f t="shared" si="27"/>
        <v>0</v>
      </c>
      <c r="F80" s="246">
        <f t="shared" si="27"/>
        <v>0</v>
      </c>
      <c r="G80" s="246">
        <f t="shared" si="27"/>
        <v>0</v>
      </c>
      <c r="H80" s="246">
        <f t="shared" si="27"/>
        <v>0</v>
      </c>
      <c r="J80" s="243">
        <f t="shared" si="18"/>
        <v>0</v>
      </c>
      <c r="K80" s="243">
        <f t="shared" si="19"/>
        <v>0</v>
      </c>
      <c r="L80" s="243">
        <f t="shared" si="20"/>
        <v>0</v>
      </c>
      <c r="M80" s="243">
        <f t="shared" si="21"/>
        <v>0</v>
      </c>
    </row>
    <row r="81" spans="1:14" x14ac:dyDescent="0.3">
      <c r="A81" s="727"/>
      <c r="B81" s="245" t="s">
        <v>527</v>
      </c>
      <c r="C81" s="246">
        <f t="shared" si="27"/>
        <v>0</v>
      </c>
      <c r="D81" s="246">
        <f t="shared" si="27"/>
        <v>0</v>
      </c>
      <c r="E81" s="246">
        <f t="shared" si="27"/>
        <v>0</v>
      </c>
      <c r="F81" s="246">
        <f t="shared" si="27"/>
        <v>0</v>
      </c>
      <c r="G81" s="246">
        <f t="shared" si="27"/>
        <v>0</v>
      </c>
      <c r="H81" s="246">
        <f t="shared" si="27"/>
        <v>0</v>
      </c>
      <c r="J81" s="243">
        <f t="shared" si="18"/>
        <v>0</v>
      </c>
      <c r="K81" s="243">
        <f t="shared" si="19"/>
        <v>0</v>
      </c>
      <c r="L81" s="243">
        <f t="shared" si="20"/>
        <v>0</v>
      </c>
      <c r="M81" s="243">
        <f t="shared" si="21"/>
        <v>0</v>
      </c>
    </row>
    <row r="82" spans="1:14" x14ac:dyDescent="0.3">
      <c r="A82" s="727"/>
      <c r="B82" s="245" t="s">
        <v>531</v>
      </c>
      <c r="C82" s="246">
        <f t="shared" ref="C82" si="28">SUM(C83:C84)</f>
        <v>0</v>
      </c>
      <c r="D82" s="246">
        <f>SUM(D83:D84)</f>
        <v>0</v>
      </c>
      <c r="E82" s="246">
        <f>SUM(E83:E84)</f>
        <v>0</v>
      </c>
      <c r="F82" s="246">
        <f>SUM(F83:F84)</f>
        <v>0</v>
      </c>
      <c r="G82" s="246">
        <f>SUM(G83:G84)</f>
        <v>0</v>
      </c>
      <c r="H82" s="246">
        <f>SUM(H83:H84)</f>
        <v>0</v>
      </c>
      <c r="J82" s="243">
        <f t="shared" si="18"/>
        <v>0</v>
      </c>
      <c r="K82" s="243">
        <f t="shared" si="19"/>
        <v>0</v>
      </c>
      <c r="L82" s="243">
        <f t="shared" si="20"/>
        <v>0</v>
      </c>
      <c r="M82" s="243">
        <f t="shared" si="21"/>
        <v>0</v>
      </c>
    </row>
    <row r="83" spans="1:14" x14ac:dyDescent="0.3">
      <c r="A83" s="727"/>
      <c r="B83" s="576" t="s">
        <v>700</v>
      </c>
      <c r="C83" s="246">
        <f t="shared" ref="C83:H85" si="29">SUMIF($B$23:$B$71,$B83,C$23:C$71)</f>
        <v>0</v>
      </c>
      <c r="D83" s="246">
        <f t="shared" si="29"/>
        <v>0</v>
      </c>
      <c r="E83" s="246">
        <f t="shared" si="29"/>
        <v>0</v>
      </c>
      <c r="F83" s="246">
        <f t="shared" si="29"/>
        <v>0</v>
      </c>
      <c r="G83" s="246">
        <f t="shared" si="29"/>
        <v>0</v>
      </c>
      <c r="H83" s="246">
        <f t="shared" si="29"/>
        <v>0</v>
      </c>
      <c r="J83" s="243">
        <f t="shared" si="18"/>
        <v>0</v>
      </c>
      <c r="K83" s="243">
        <f t="shared" si="19"/>
        <v>0</v>
      </c>
      <c r="L83" s="243">
        <f t="shared" si="20"/>
        <v>0</v>
      </c>
      <c r="M83" s="243">
        <f t="shared" si="21"/>
        <v>0</v>
      </c>
    </row>
    <row r="84" spans="1:14" x14ac:dyDescent="0.3">
      <c r="A84" s="727"/>
      <c r="B84" s="576" t="s">
        <v>701</v>
      </c>
      <c r="C84" s="246">
        <f t="shared" si="29"/>
        <v>0</v>
      </c>
      <c r="D84" s="246">
        <f t="shared" si="29"/>
        <v>0</v>
      </c>
      <c r="E84" s="246">
        <f t="shared" si="29"/>
        <v>0</v>
      </c>
      <c r="F84" s="246">
        <f t="shared" si="29"/>
        <v>0</v>
      </c>
      <c r="G84" s="246">
        <f t="shared" si="29"/>
        <v>0</v>
      </c>
      <c r="H84" s="246">
        <f t="shared" si="29"/>
        <v>0</v>
      </c>
      <c r="J84" s="243">
        <f t="shared" si="18"/>
        <v>0</v>
      </c>
      <c r="K84" s="243">
        <f t="shared" si="19"/>
        <v>0</v>
      </c>
      <c r="L84" s="243">
        <f t="shared" si="20"/>
        <v>0</v>
      </c>
      <c r="M84" s="243">
        <f t="shared" si="21"/>
        <v>0</v>
      </c>
    </row>
    <row r="85" spans="1:14" x14ac:dyDescent="0.3">
      <c r="A85" s="727"/>
      <c r="B85" s="245" t="s">
        <v>528</v>
      </c>
      <c r="C85" s="246">
        <f t="shared" si="29"/>
        <v>0</v>
      </c>
      <c r="D85" s="246">
        <f t="shared" si="29"/>
        <v>0</v>
      </c>
      <c r="E85" s="246">
        <f t="shared" si="29"/>
        <v>0</v>
      </c>
      <c r="F85" s="246">
        <f t="shared" si="29"/>
        <v>0</v>
      </c>
      <c r="G85" s="246">
        <f t="shared" si="29"/>
        <v>0</v>
      </c>
      <c r="H85" s="246">
        <f t="shared" si="29"/>
        <v>0</v>
      </c>
      <c r="J85" s="243">
        <f t="shared" si="18"/>
        <v>0</v>
      </c>
      <c r="K85" s="243">
        <f t="shared" si="19"/>
        <v>0</v>
      </c>
      <c r="L85" s="243">
        <f t="shared" si="20"/>
        <v>0</v>
      </c>
      <c r="M85" s="243">
        <f t="shared" si="21"/>
        <v>0</v>
      </c>
    </row>
    <row r="86" spans="1:14" x14ac:dyDescent="0.3">
      <c r="A86" s="727"/>
      <c r="B86" s="247" t="s">
        <v>114</v>
      </c>
      <c r="C86" s="247">
        <f>C72+C81+C82+C85</f>
        <v>0</v>
      </c>
      <c r="D86" s="247">
        <f t="shared" ref="D86:H86" si="30">D72+D81+D82+D85</f>
        <v>0</v>
      </c>
      <c r="E86" s="247">
        <f t="shared" si="30"/>
        <v>0</v>
      </c>
      <c r="F86" s="247">
        <f t="shared" si="30"/>
        <v>0</v>
      </c>
      <c r="G86" s="247">
        <f t="shared" si="30"/>
        <v>0</v>
      </c>
      <c r="H86" s="247">
        <f t="shared" si="30"/>
        <v>0</v>
      </c>
      <c r="J86" s="243">
        <f t="shared" si="18"/>
        <v>0</v>
      </c>
      <c r="K86" s="243">
        <f t="shared" si="19"/>
        <v>0</v>
      </c>
      <c r="L86" s="243">
        <f t="shared" si="20"/>
        <v>0</v>
      </c>
      <c r="M86" s="243">
        <f t="shared" si="21"/>
        <v>0</v>
      </c>
    </row>
    <row r="87" spans="1:14" ht="12" customHeight="1" x14ac:dyDescent="0.3">
      <c r="A87" s="727"/>
      <c r="B87" s="244" t="s">
        <v>703</v>
      </c>
      <c r="C87" s="246">
        <f t="shared" ref="C87:H89" si="31">SUMIF($B$23:$B$71,$B87,C$23:C$71)</f>
        <v>0</v>
      </c>
      <c r="D87" s="246">
        <f t="shared" si="31"/>
        <v>0</v>
      </c>
      <c r="E87" s="246">
        <f t="shared" si="31"/>
        <v>0</v>
      </c>
      <c r="F87" s="246">
        <f t="shared" si="31"/>
        <v>0</v>
      </c>
      <c r="G87" s="246">
        <f t="shared" si="31"/>
        <v>0</v>
      </c>
      <c r="H87" s="246">
        <f t="shared" si="31"/>
        <v>0</v>
      </c>
      <c r="J87" s="243">
        <f t="shared" si="18"/>
        <v>0</v>
      </c>
      <c r="K87" s="243">
        <f t="shared" si="19"/>
        <v>0</v>
      </c>
      <c r="L87" s="243">
        <f t="shared" si="20"/>
        <v>0</v>
      </c>
      <c r="M87" s="243">
        <f t="shared" si="21"/>
        <v>0</v>
      </c>
    </row>
    <row r="88" spans="1:14" ht="13.5" customHeight="1" x14ac:dyDescent="0.3">
      <c r="A88" s="727"/>
      <c r="B88" s="245" t="s">
        <v>529</v>
      </c>
      <c r="C88" s="246">
        <f t="shared" si="31"/>
        <v>0</v>
      </c>
      <c r="D88" s="246">
        <f t="shared" si="31"/>
        <v>0</v>
      </c>
      <c r="E88" s="246">
        <f t="shared" si="31"/>
        <v>0</v>
      </c>
      <c r="F88" s="246">
        <f t="shared" si="31"/>
        <v>0</v>
      </c>
      <c r="G88" s="246">
        <f t="shared" si="31"/>
        <v>0</v>
      </c>
      <c r="H88" s="246">
        <f t="shared" si="31"/>
        <v>0</v>
      </c>
      <c r="J88" s="243">
        <f t="shared" si="18"/>
        <v>0</v>
      </c>
      <c r="K88" s="243">
        <f t="shared" si="19"/>
        <v>0</v>
      </c>
      <c r="L88" s="243">
        <f t="shared" si="20"/>
        <v>0</v>
      </c>
      <c r="M88" s="243">
        <f t="shared" si="21"/>
        <v>0</v>
      </c>
    </row>
    <row r="89" spans="1:14" x14ac:dyDescent="0.3">
      <c r="A89" s="727"/>
      <c r="B89" s="245" t="s">
        <v>530</v>
      </c>
      <c r="C89" s="246">
        <f t="shared" si="31"/>
        <v>0</v>
      </c>
      <c r="D89" s="246">
        <f t="shared" si="31"/>
        <v>0</v>
      </c>
      <c r="E89" s="246">
        <f t="shared" si="31"/>
        <v>0</v>
      </c>
      <c r="F89" s="246">
        <f t="shared" si="31"/>
        <v>0</v>
      </c>
      <c r="G89" s="246">
        <f t="shared" si="31"/>
        <v>0</v>
      </c>
      <c r="H89" s="246">
        <f t="shared" si="31"/>
        <v>0</v>
      </c>
      <c r="J89" s="243">
        <f t="shared" si="18"/>
        <v>0</v>
      </c>
      <c r="K89" s="243">
        <f t="shared" si="19"/>
        <v>0</v>
      </c>
      <c r="L89" s="243">
        <f t="shared" si="20"/>
        <v>0</v>
      </c>
      <c r="M89" s="243">
        <f t="shared" si="21"/>
        <v>0</v>
      </c>
    </row>
    <row r="90" spans="1:14" x14ac:dyDescent="0.3">
      <c r="A90" s="728"/>
      <c r="B90" s="247" t="s">
        <v>115</v>
      </c>
      <c r="C90" s="247">
        <f t="shared" ref="C90:H90" si="32">SUM(C88:C89)</f>
        <v>0</v>
      </c>
      <c r="D90" s="247">
        <f t="shared" si="32"/>
        <v>0</v>
      </c>
      <c r="E90" s="247">
        <f t="shared" si="32"/>
        <v>0</v>
      </c>
      <c r="F90" s="247">
        <f t="shared" si="32"/>
        <v>0</v>
      </c>
      <c r="G90" s="247">
        <f t="shared" ref="G90" si="33">SUM(G88:G89)</f>
        <v>0</v>
      </c>
      <c r="H90" s="247">
        <f t="shared" si="32"/>
        <v>0</v>
      </c>
      <c r="J90" s="243">
        <f t="shared" si="18"/>
        <v>0</v>
      </c>
      <c r="K90" s="243">
        <f t="shared" si="19"/>
        <v>0</v>
      </c>
      <c r="L90" s="243">
        <f t="shared" si="20"/>
        <v>0</v>
      </c>
      <c r="M90" s="243">
        <f t="shared" si="21"/>
        <v>0</v>
      </c>
    </row>
    <row r="92" spans="1:14" x14ac:dyDescent="0.3">
      <c r="A92" s="241" t="s">
        <v>668</v>
      </c>
      <c r="B92" s="242"/>
      <c r="C92" s="242"/>
      <c r="D92" s="242"/>
      <c r="E92" s="242"/>
      <c r="F92" s="242"/>
      <c r="G92" s="242"/>
      <c r="H92" s="242"/>
      <c r="J92" s="242"/>
      <c r="K92" s="242"/>
      <c r="L92" s="242"/>
      <c r="M92" s="242"/>
    </row>
    <row r="94" spans="1:14" ht="40.5" x14ac:dyDescent="0.3">
      <c r="A94" s="569" t="s">
        <v>113</v>
      </c>
      <c r="B94" s="569" t="s">
        <v>12</v>
      </c>
      <c r="C94" s="568" t="str">
        <f>"REALITE "&amp;TAB00!E92-4</f>
        <v>REALITE -4</v>
      </c>
      <c r="D94" s="568" t="str">
        <f>"REALITE "&amp;TAB00!E92-3</f>
        <v>REALITE -3</v>
      </c>
      <c r="E94" s="568" t="str">
        <f>"REALITE "&amp;TAB00!E92-2</f>
        <v>REALITE -2</v>
      </c>
      <c r="F94" s="568" t="str">
        <f>"REALITE "&amp;TAB00!E92-1</f>
        <v>REALITE -1</v>
      </c>
      <c r="G94" s="568" t="str">
        <f>"BUDGET "&amp;TAB00!E92</f>
        <v xml:space="preserve">BUDGET </v>
      </c>
      <c r="H94" s="568" t="str">
        <f>"REALITE "&amp;TAB00!E92</f>
        <v xml:space="preserve">REALITE </v>
      </c>
      <c r="I94" s="543"/>
      <c r="J94" s="570" t="s">
        <v>1004</v>
      </c>
      <c r="K94" s="570" t="s">
        <v>1005</v>
      </c>
      <c r="L94" s="570" t="s">
        <v>1006</v>
      </c>
      <c r="M94" s="570" t="s">
        <v>1007</v>
      </c>
      <c r="N94" s="570" t="s">
        <v>1008</v>
      </c>
    </row>
    <row r="95" spans="1:14" x14ac:dyDescent="0.3">
      <c r="A95" s="722" t="s">
        <v>107</v>
      </c>
      <c r="B95" s="574" t="s">
        <v>1009</v>
      </c>
      <c r="C95" s="112"/>
      <c r="D95" s="112"/>
      <c r="E95" s="112"/>
      <c r="F95" s="112"/>
      <c r="G95" s="112"/>
      <c r="H95" s="112"/>
      <c r="I95" s="543"/>
      <c r="J95" s="575">
        <f t="shared" ref="J95:N104" si="34">IF(AND(ROUND(C95,0)=0,D95&gt;C95),"INF",IF(AND(ROUND(C95,0)=0,ROUND(D95,0)=0),0,(D95-C95)/C95))</f>
        <v>0</v>
      </c>
      <c r="K95" s="575">
        <f t="shared" si="34"/>
        <v>0</v>
      </c>
      <c r="L95" s="575">
        <f t="shared" si="34"/>
        <v>0</v>
      </c>
      <c r="M95" s="575">
        <f t="shared" si="34"/>
        <v>0</v>
      </c>
      <c r="N95" s="575">
        <f t="shared" si="34"/>
        <v>0</v>
      </c>
    </row>
    <row r="96" spans="1:14" x14ac:dyDescent="0.3">
      <c r="A96" s="729"/>
      <c r="B96" s="574" t="s">
        <v>1010</v>
      </c>
      <c r="C96" s="112"/>
      <c r="D96" s="112"/>
      <c r="E96" s="112"/>
      <c r="F96" s="112"/>
      <c r="G96" s="112"/>
      <c r="H96" s="112"/>
      <c r="I96" s="543"/>
      <c r="J96" s="575">
        <f t="shared" si="34"/>
        <v>0</v>
      </c>
      <c r="K96" s="575">
        <f t="shared" si="34"/>
        <v>0</v>
      </c>
      <c r="L96" s="575">
        <f t="shared" si="34"/>
        <v>0</v>
      </c>
      <c r="M96" s="575">
        <f t="shared" si="34"/>
        <v>0</v>
      </c>
      <c r="N96" s="575">
        <f t="shared" si="34"/>
        <v>0</v>
      </c>
    </row>
    <row r="97" spans="1:14" s="92" customFormat="1" x14ac:dyDescent="0.3">
      <c r="A97" s="722" t="s">
        <v>100</v>
      </c>
      <c r="B97" s="574" t="s">
        <v>1009</v>
      </c>
      <c r="C97" s="112"/>
      <c r="D97" s="112"/>
      <c r="E97" s="112"/>
      <c r="F97" s="112"/>
      <c r="G97" s="112"/>
      <c r="H97" s="112"/>
      <c r="I97" s="543"/>
      <c r="J97" s="575">
        <f t="shared" si="34"/>
        <v>0</v>
      </c>
      <c r="K97" s="575">
        <f t="shared" si="34"/>
        <v>0</v>
      </c>
      <c r="L97" s="575">
        <f t="shared" si="34"/>
        <v>0</v>
      </c>
      <c r="M97" s="575">
        <f t="shared" si="34"/>
        <v>0</v>
      </c>
      <c r="N97" s="575">
        <f t="shared" si="34"/>
        <v>0</v>
      </c>
    </row>
    <row r="98" spans="1:14" x14ac:dyDescent="0.3">
      <c r="A98" s="729"/>
      <c r="B98" s="574" t="s">
        <v>1010</v>
      </c>
      <c r="C98" s="112"/>
      <c r="D98" s="112"/>
      <c r="E98" s="112"/>
      <c r="F98" s="112"/>
      <c r="G98" s="112"/>
      <c r="H98" s="112"/>
      <c r="I98" s="543"/>
      <c r="J98" s="575">
        <f t="shared" si="34"/>
        <v>0</v>
      </c>
      <c r="K98" s="575">
        <f t="shared" si="34"/>
        <v>0</v>
      </c>
      <c r="L98" s="575">
        <f t="shared" si="34"/>
        <v>0</v>
      </c>
      <c r="M98" s="575">
        <f t="shared" si="34"/>
        <v>0</v>
      </c>
      <c r="N98" s="575">
        <f t="shared" si="34"/>
        <v>0</v>
      </c>
    </row>
    <row r="99" spans="1:14" x14ac:dyDescent="0.3">
      <c r="A99" s="722" t="s">
        <v>116</v>
      </c>
      <c r="B99" s="574" t="s">
        <v>1009</v>
      </c>
      <c r="C99" s="112"/>
      <c r="D99" s="112"/>
      <c r="E99" s="112"/>
      <c r="F99" s="112"/>
      <c r="G99" s="112"/>
      <c r="H99" s="112"/>
      <c r="I99" s="543"/>
      <c r="J99" s="575">
        <f t="shared" si="34"/>
        <v>0</v>
      </c>
      <c r="K99" s="575">
        <f t="shared" si="34"/>
        <v>0</v>
      </c>
      <c r="L99" s="575">
        <f t="shared" si="34"/>
        <v>0</v>
      </c>
      <c r="M99" s="575">
        <f t="shared" si="34"/>
        <v>0</v>
      </c>
      <c r="N99" s="575">
        <f t="shared" si="34"/>
        <v>0</v>
      </c>
    </row>
    <row r="100" spans="1:14" x14ac:dyDescent="0.3">
      <c r="A100" s="723"/>
      <c r="B100" s="574" t="s">
        <v>1010</v>
      </c>
      <c r="C100" s="112"/>
      <c r="D100" s="112"/>
      <c r="E100" s="112"/>
      <c r="F100" s="112"/>
      <c r="G100" s="112"/>
      <c r="H100" s="112"/>
      <c r="I100" s="543"/>
      <c r="J100" s="575">
        <f t="shared" si="34"/>
        <v>0</v>
      </c>
      <c r="K100" s="575">
        <f t="shared" si="34"/>
        <v>0</v>
      </c>
      <c r="L100" s="575">
        <f t="shared" si="34"/>
        <v>0</v>
      </c>
      <c r="M100" s="575">
        <f t="shared" si="34"/>
        <v>0</v>
      </c>
      <c r="N100" s="575">
        <f t="shared" si="34"/>
        <v>0</v>
      </c>
    </row>
    <row r="101" spans="1:14" x14ac:dyDescent="0.3">
      <c r="A101" s="722" t="s">
        <v>49</v>
      </c>
      <c r="B101" s="574" t="s">
        <v>1009</v>
      </c>
      <c r="C101" s="112"/>
      <c r="D101" s="112"/>
      <c r="E101" s="112"/>
      <c r="F101" s="112"/>
      <c r="G101" s="112"/>
      <c r="H101" s="112"/>
      <c r="I101" s="543"/>
      <c r="J101" s="575">
        <f t="shared" si="34"/>
        <v>0</v>
      </c>
      <c r="K101" s="575">
        <f t="shared" si="34"/>
        <v>0</v>
      </c>
      <c r="L101" s="575">
        <f t="shared" si="34"/>
        <v>0</v>
      </c>
      <c r="M101" s="575">
        <f t="shared" si="34"/>
        <v>0</v>
      </c>
      <c r="N101" s="575">
        <f t="shared" si="34"/>
        <v>0</v>
      </c>
    </row>
    <row r="102" spans="1:14" x14ac:dyDescent="0.3">
      <c r="A102" s="723"/>
      <c r="B102" s="574" t="s">
        <v>1010</v>
      </c>
      <c r="C102" s="112"/>
      <c r="D102" s="112"/>
      <c r="E102" s="112"/>
      <c r="F102" s="112"/>
      <c r="G102" s="112"/>
      <c r="H102" s="112"/>
      <c r="I102" s="543"/>
      <c r="J102" s="575">
        <f t="shared" si="34"/>
        <v>0</v>
      </c>
      <c r="K102" s="575">
        <f t="shared" si="34"/>
        <v>0</v>
      </c>
      <c r="L102" s="575">
        <f t="shared" si="34"/>
        <v>0</v>
      </c>
      <c r="M102" s="575">
        <f t="shared" si="34"/>
        <v>0</v>
      </c>
      <c r="N102" s="575">
        <f t="shared" si="34"/>
        <v>0</v>
      </c>
    </row>
    <row r="103" spans="1:14" ht="27" x14ac:dyDescent="0.3">
      <c r="A103" s="723"/>
      <c r="B103" s="546" t="s">
        <v>1011</v>
      </c>
      <c r="C103" s="112"/>
      <c r="D103" s="112"/>
      <c r="E103" s="112"/>
      <c r="F103" s="112"/>
      <c r="G103" s="112"/>
      <c r="H103" s="112"/>
      <c r="I103" s="543"/>
      <c r="J103" s="575"/>
      <c r="K103" s="575"/>
      <c r="L103" s="575"/>
      <c r="M103" s="575"/>
      <c r="N103" s="575"/>
    </row>
    <row r="104" spans="1:14" ht="27" x14ac:dyDescent="0.3">
      <c r="A104" s="723"/>
      <c r="B104" s="574" t="s">
        <v>1012</v>
      </c>
      <c r="C104" s="112"/>
      <c r="D104" s="112"/>
      <c r="E104" s="112"/>
      <c r="F104" s="112"/>
      <c r="G104" s="112"/>
      <c r="H104" s="112"/>
      <c r="I104" s="543"/>
      <c r="J104" s="575">
        <f t="shared" si="34"/>
        <v>0</v>
      </c>
      <c r="K104" s="575">
        <f t="shared" si="34"/>
        <v>0</v>
      </c>
      <c r="L104" s="575">
        <f t="shared" si="34"/>
        <v>0</v>
      </c>
      <c r="M104" s="575">
        <f t="shared" si="34"/>
        <v>0</v>
      </c>
      <c r="N104" s="575">
        <f t="shared" si="34"/>
        <v>0</v>
      </c>
    </row>
    <row r="105" spans="1:14" x14ac:dyDescent="0.3">
      <c r="A105" s="543"/>
      <c r="B105" s="567"/>
      <c r="C105" s="543"/>
      <c r="D105" s="543"/>
      <c r="E105" s="543"/>
      <c r="F105" s="543"/>
      <c r="G105" s="543"/>
      <c r="H105" s="543"/>
      <c r="I105" s="543"/>
      <c r="J105" s="543"/>
      <c r="K105" s="543"/>
      <c r="L105" s="543"/>
      <c r="M105" s="543"/>
      <c r="N105" s="543"/>
    </row>
    <row r="107" spans="1:14" s="92" customFormat="1" ht="37.15" customHeight="1" x14ac:dyDescent="0.3">
      <c r="A107" s="241" t="s">
        <v>672</v>
      </c>
      <c r="B107" s="242"/>
      <c r="C107" s="242"/>
      <c r="D107" s="242"/>
      <c r="E107" s="242"/>
      <c r="F107" s="242"/>
      <c r="G107" s="242"/>
      <c r="H107" s="242"/>
      <c r="I107" s="73"/>
      <c r="J107" s="242"/>
      <c r="K107" s="242"/>
      <c r="L107" s="242"/>
      <c r="M107" s="242"/>
      <c r="N107" s="73"/>
    </row>
    <row r="109" spans="1:14" ht="40.5" x14ac:dyDescent="0.3">
      <c r="A109" s="136" t="s">
        <v>113</v>
      </c>
      <c r="B109" s="136" t="s">
        <v>12</v>
      </c>
      <c r="C109" s="137" t="e">
        <f>#REF!</f>
        <v>#REF!</v>
      </c>
      <c r="D109" s="137" t="e">
        <f>#REF!</f>
        <v>#REF!</v>
      </c>
      <c r="E109" s="137" t="e">
        <f>#REF!</f>
        <v>#REF!</v>
      </c>
      <c r="F109" s="137" t="e">
        <f>#REF!</f>
        <v>#REF!</v>
      </c>
      <c r="G109" s="486" t="e">
        <f>#REF!</f>
        <v>#REF!</v>
      </c>
      <c r="H109" s="137" t="e">
        <f>#REF!</f>
        <v>#REF!</v>
      </c>
      <c r="I109" s="92"/>
      <c r="J109" s="137" t="s">
        <v>704</v>
      </c>
      <c r="K109" s="137" t="s">
        <v>705</v>
      </c>
      <c r="L109" s="137" t="s">
        <v>706</v>
      </c>
      <c r="M109" s="137" t="s">
        <v>707</v>
      </c>
      <c r="N109" s="92"/>
    </row>
    <row r="110" spans="1:14" x14ac:dyDescent="0.3">
      <c r="A110" s="139" t="s">
        <v>107</v>
      </c>
      <c r="B110" s="574" t="s">
        <v>669</v>
      </c>
      <c r="C110" s="112"/>
      <c r="D110" s="112"/>
      <c r="E110" s="112"/>
      <c r="F110" s="112"/>
      <c r="G110" s="112"/>
      <c r="H110" s="112"/>
      <c r="J110" s="243">
        <f t="shared" ref="J110:L113" si="35">IF(AND(ROUND(C110,0)=0,D110&gt;C110),"INF",IF(AND(ROUND(C110,0)=0,ROUND(D110,0)=0),0,(D110-C110)/C110))</f>
        <v>0</v>
      </c>
      <c r="K110" s="243">
        <f t="shared" si="35"/>
        <v>0</v>
      </c>
      <c r="L110" s="243">
        <f t="shared" si="35"/>
        <v>0</v>
      </c>
      <c r="M110" s="243">
        <f>IF(AND(ROUND(F110,0)=0,H110&gt;F110),"INF",IF(AND(ROUND(F110,0)=0,ROUND(H110,0)=0),0,(H110-F110)/F110))</f>
        <v>0</v>
      </c>
    </row>
    <row r="111" spans="1:14" x14ac:dyDescent="0.3">
      <c r="A111" s="138" t="s">
        <v>100</v>
      </c>
      <c r="B111" s="574" t="s">
        <v>669</v>
      </c>
      <c r="C111" s="112"/>
      <c r="D111" s="112"/>
      <c r="E111" s="112"/>
      <c r="F111" s="112"/>
      <c r="G111" s="112"/>
      <c r="H111" s="112"/>
      <c r="J111" s="243">
        <f t="shared" si="35"/>
        <v>0</v>
      </c>
      <c r="K111" s="243">
        <f t="shared" si="35"/>
        <v>0</v>
      </c>
      <c r="L111" s="243">
        <f t="shared" si="35"/>
        <v>0</v>
      </c>
      <c r="M111" s="243">
        <f>IF(AND(ROUND(F111,0)=0,H111&gt;F111),"INF",IF(AND(ROUND(F111,0)=0,ROUND(H111,0)=0),0,(H111-F111)/F111))</f>
        <v>0</v>
      </c>
    </row>
    <row r="112" spans="1:14" x14ac:dyDescent="0.3">
      <c r="A112" s="138" t="s">
        <v>116</v>
      </c>
      <c r="B112" s="574" t="s">
        <v>669</v>
      </c>
      <c r="C112" s="112"/>
      <c r="D112" s="112"/>
      <c r="E112" s="112"/>
      <c r="F112" s="112"/>
      <c r="G112" s="112"/>
      <c r="H112" s="112"/>
      <c r="J112" s="243">
        <f t="shared" si="35"/>
        <v>0</v>
      </c>
      <c r="K112" s="243">
        <f t="shared" si="35"/>
        <v>0</v>
      </c>
      <c r="L112" s="243">
        <f t="shared" si="35"/>
        <v>0</v>
      </c>
      <c r="M112" s="243">
        <f>IF(AND(ROUND(F112,0)=0,H112&gt;F112),"INF",IF(AND(ROUND(F112,0)=0,ROUND(H112,0)=0),0,(H112-F112)/F112))</f>
        <v>0</v>
      </c>
    </row>
    <row r="113" spans="1:14" x14ac:dyDescent="0.3">
      <c r="A113" s="138" t="s">
        <v>49</v>
      </c>
      <c r="B113" s="574" t="s">
        <v>670</v>
      </c>
      <c r="C113" s="112"/>
      <c r="D113" s="112"/>
      <c r="E113" s="112"/>
      <c r="F113" s="112"/>
      <c r="G113" s="112"/>
      <c r="H113" s="112"/>
      <c r="J113" s="243">
        <f t="shared" si="35"/>
        <v>0</v>
      </c>
      <c r="K113" s="243">
        <f t="shared" si="35"/>
        <v>0</v>
      </c>
      <c r="L113" s="243">
        <f t="shared" si="35"/>
        <v>0</v>
      </c>
      <c r="M113" s="243">
        <f>IF(AND(ROUND(F113,0)=0,H113&gt;F113),"INF",IF(AND(ROUND(F113,0)=0,ROUND(H113,0)=0),0,(H113-F113)/F113))</f>
        <v>0</v>
      </c>
    </row>
    <row r="114" spans="1:14" x14ac:dyDescent="0.3">
      <c r="B114" s="567" t="s">
        <v>671</v>
      </c>
    </row>
    <row r="117" spans="1:14" x14ac:dyDescent="0.3">
      <c r="A117" s="241" t="s">
        <v>673</v>
      </c>
      <c r="B117" s="242"/>
      <c r="C117" s="242"/>
      <c r="D117" s="242"/>
      <c r="E117" s="242"/>
      <c r="F117" s="242"/>
      <c r="G117" s="242"/>
      <c r="H117" s="242"/>
      <c r="J117" s="242"/>
      <c r="K117" s="242"/>
      <c r="L117" s="242"/>
      <c r="M117" s="242"/>
    </row>
    <row r="119" spans="1:14" ht="40.5" x14ac:dyDescent="0.3">
      <c r="A119" s="136" t="s">
        <v>113</v>
      </c>
      <c r="B119" s="136" t="s">
        <v>12</v>
      </c>
      <c r="C119" s="137" t="e">
        <f>C109</f>
        <v>#REF!</v>
      </c>
      <c r="D119" s="137" t="e">
        <f t="shared" ref="D119:H119" si="36">D109</f>
        <v>#REF!</v>
      </c>
      <c r="E119" s="137" t="e">
        <f t="shared" si="36"/>
        <v>#REF!</v>
      </c>
      <c r="F119" s="137" t="e">
        <f t="shared" si="36"/>
        <v>#REF!</v>
      </c>
      <c r="G119" s="486" t="e">
        <f t="shared" si="36"/>
        <v>#REF!</v>
      </c>
      <c r="H119" s="137" t="e">
        <f t="shared" si="36"/>
        <v>#REF!</v>
      </c>
      <c r="I119" s="92"/>
      <c r="J119" s="137" t="s">
        <v>704</v>
      </c>
      <c r="K119" s="137" t="s">
        <v>705</v>
      </c>
      <c r="L119" s="137" t="s">
        <v>706</v>
      </c>
      <c r="M119" s="137" t="s">
        <v>707</v>
      </c>
      <c r="N119" s="92"/>
    </row>
    <row r="120" spans="1:14" x14ac:dyDescent="0.3">
      <c r="A120" s="139" t="s">
        <v>107</v>
      </c>
      <c r="B120" s="92" t="s">
        <v>674</v>
      </c>
      <c r="C120" s="112"/>
      <c r="D120" s="112"/>
      <c r="E120" s="112"/>
      <c r="F120" s="112"/>
      <c r="G120" s="112"/>
      <c r="H120" s="112"/>
      <c r="J120" s="243">
        <f t="shared" ref="J120:L122" si="37">IF(AND(ROUND(C120,0)=0,D120&gt;C120),"INF",IF(AND(ROUND(C120,0)=0,ROUND(D120,0)=0),0,(D120-C120)/C120))</f>
        <v>0</v>
      </c>
      <c r="K120" s="243">
        <f t="shared" si="37"/>
        <v>0</v>
      </c>
      <c r="L120" s="243">
        <f t="shared" si="37"/>
        <v>0</v>
      </c>
      <c r="M120" s="243">
        <f>IF(AND(ROUND(F120,0)=0,H120&gt;F120),"INF",IF(AND(ROUND(F120,0)=0,ROUND(H120,0)=0),0,(H120-F120)/F120))</f>
        <v>0</v>
      </c>
    </row>
    <row r="121" spans="1:14" x14ac:dyDescent="0.3">
      <c r="A121" s="138" t="s">
        <v>100</v>
      </c>
      <c r="B121" s="92" t="s">
        <v>674</v>
      </c>
      <c r="C121" s="112"/>
      <c r="D121" s="112"/>
      <c r="E121" s="112"/>
      <c r="F121" s="112"/>
      <c r="G121" s="112"/>
      <c r="H121" s="112"/>
      <c r="J121" s="243">
        <f t="shared" si="37"/>
        <v>0</v>
      </c>
      <c r="K121" s="243">
        <f t="shared" si="37"/>
        <v>0</v>
      </c>
      <c r="L121" s="243">
        <f t="shared" si="37"/>
        <v>0</v>
      </c>
      <c r="M121" s="243">
        <f>IF(AND(ROUND(F121,0)=0,H121&gt;F121),"INF",IF(AND(ROUND(F121,0)=0,ROUND(H121,0)=0),0,(H121-F121)/F121))</f>
        <v>0</v>
      </c>
    </row>
    <row r="122" spans="1:14" x14ac:dyDescent="0.3">
      <c r="A122" s="138" t="s">
        <v>116</v>
      </c>
      <c r="B122" s="92" t="s">
        <v>674</v>
      </c>
      <c r="C122" s="112"/>
      <c r="D122" s="112"/>
      <c r="E122" s="112"/>
      <c r="F122" s="112"/>
      <c r="G122" s="112"/>
      <c r="H122" s="112"/>
      <c r="J122" s="243">
        <f t="shared" si="37"/>
        <v>0</v>
      </c>
      <c r="K122" s="243">
        <f t="shared" si="37"/>
        <v>0</v>
      </c>
      <c r="L122" s="243">
        <f t="shared" si="37"/>
        <v>0</v>
      </c>
      <c r="M122" s="243">
        <f>IF(AND(ROUND(F122,0)=0,H122&gt;F122),"INF",IF(AND(ROUND(F122,0)=0,ROUND(H122,0)=0),0,(H122-F122)/F122))</f>
        <v>0</v>
      </c>
    </row>
    <row r="123" spans="1:14" x14ac:dyDescent="0.3">
      <c r="D123" s="246"/>
    </row>
  </sheetData>
  <mergeCells count="13">
    <mergeCell ref="A101:A104"/>
    <mergeCell ref="A33:A41"/>
    <mergeCell ref="A42:A53"/>
    <mergeCell ref="A9:A10"/>
    <mergeCell ref="A11:A12"/>
    <mergeCell ref="A13:A14"/>
    <mergeCell ref="A15:A16"/>
    <mergeCell ref="A24:A32"/>
    <mergeCell ref="A54:A71"/>
    <mergeCell ref="A72:A90"/>
    <mergeCell ref="A95:A96"/>
    <mergeCell ref="A97:A98"/>
    <mergeCell ref="A99:A100"/>
  </mergeCells>
  <conditionalFormatting sqref="C110:C113 C120:C122 C23 C25:C28 C34:C37 C39:C40 C43:C45 C9:C16 C47:C48 C51:C52 C55:C63 C65:C66 C69:C70">
    <cfRule type="containsText" dxfId="361" priority="455" operator="containsText" text="ntitulé">
      <formula>NOT(ISERROR(SEARCH("ntitulé",C9)))</formula>
    </cfRule>
    <cfRule type="containsBlanks" dxfId="360" priority="456">
      <formula>LEN(TRIM(C9))=0</formula>
    </cfRule>
  </conditionalFormatting>
  <conditionalFormatting sqref="H110:H113">
    <cfRule type="containsText" dxfId="359" priority="437" operator="containsText" text="ntitulé">
      <formula>NOT(ISERROR(SEARCH("ntitulé",H110)))</formula>
    </cfRule>
    <cfRule type="containsBlanks" dxfId="358" priority="438">
      <formula>LEN(TRIM(H110))=0</formula>
    </cfRule>
  </conditionalFormatting>
  <conditionalFormatting sqref="D110:D113">
    <cfRule type="containsText" dxfId="357" priority="443" operator="containsText" text="ntitulé">
      <formula>NOT(ISERROR(SEARCH("ntitulé",D110)))</formula>
    </cfRule>
    <cfRule type="containsBlanks" dxfId="356" priority="444">
      <formula>LEN(TRIM(D110))=0</formula>
    </cfRule>
  </conditionalFormatting>
  <conditionalFormatting sqref="E110:E113">
    <cfRule type="containsText" dxfId="355" priority="441" operator="containsText" text="ntitulé">
      <formula>NOT(ISERROR(SEARCH("ntitulé",E110)))</formula>
    </cfRule>
    <cfRule type="containsBlanks" dxfId="354" priority="442">
      <formula>LEN(TRIM(E110))=0</formula>
    </cfRule>
  </conditionalFormatting>
  <conditionalFormatting sqref="F110:F113">
    <cfRule type="containsText" dxfId="353" priority="439" operator="containsText" text="ntitulé">
      <formula>NOT(ISERROR(SEARCH("ntitulé",F110)))</formula>
    </cfRule>
    <cfRule type="containsBlanks" dxfId="352" priority="440">
      <formula>LEN(TRIM(F110))=0</formula>
    </cfRule>
  </conditionalFormatting>
  <conditionalFormatting sqref="H120:H122">
    <cfRule type="containsText" dxfId="351" priority="427" operator="containsText" text="ntitulé">
      <formula>NOT(ISERROR(SEARCH("ntitulé",H120)))</formula>
    </cfRule>
    <cfRule type="containsBlanks" dxfId="350" priority="428">
      <formula>LEN(TRIM(H120))=0</formula>
    </cfRule>
  </conditionalFormatting>
  <conditionalFormatting sqref="D120:D122">
    <cfRule type="containsText" dxfId="349" priority="433" operator="containsText" text="ntitulé">
      <formula>NOT(ISERROR(SEARCH("ntitulé",D120)))</formula>
    </cfRule>
    <cfRule type="containsBlanks" dxfId="348" priority="434">
      <formula>LEN(TRIM(D120))=0</formula>
    </cfRule>
  </conditionalFormatting>
  <conditionalFormatting sqref="E120:E122">
    <cfRule type="containsText" dxfId="347" priority="431" operator="containsText" text="ntitulé">
      <formula>NOT(ISERROR(SEARCH("ntitulé",E120)))</formula>
    </cfRule>
    <cfRule type="containsBlanks" dxfId="346" priority="432">
      <formula>LEN(TRIM(E120))=0</formula>
    </cfRule>
  </conditionalFormatting>
  <conditionalFormatting sqref="F120:F122">
    <cfRule type="containsText" dxfId="345" priority="429" operator="containsText" text="ntitulé">
      <formula>NOT(ISERROR(SEARCH("ntitulé",F120)))</formula>
    </cfRule>
    <cfRule type="containsBlanks" dxfId="344" priority="430">
      <formula>LEN(TRIM(F120))=0</formula>
    </cfRule>
  </conditionalFormatting>
  <conditionalFormatting sqref="H23">
    <cfRule type="containsText" dxfId="343" priority="417" operator="containsText" text="ntitulé">
      <formula>NOT(ISERROR(SEARCH("ntitulé",H23)))</formula>
    </cfRule>
    <cfRule type="containsBlanks" dxfId="342" priority="418">
      <formula>LEN(TRIM(H23))=0</formula>
    </cfRule>
  </conditionalFormatting>
  <conditionalFormatting sqref="D23">
    <cfRule type="containsText" dxfId="341" priority="423" operator="containsText" text="ntitulé">
      <formula>NOT(ISERROR(SEARCH("ntitulé",D23)))</formula>
    </cfRule>
    <cfRule type="containsBlanks" dxfId="340" priority="424">
      <formula>LEN(TRIM(D23))=0</formula>
    </cfRule>
  </conditionalFormatting>
  <conditionalFormatting sqref="E23">
    <cfRule type="containsText" dxfId="339" priority="421" operator="containsText" text="ntitulé">
      <formula>NOT(ISERROR(SEARCH("ntitulé",E23)))</formula>
    </cfRule>
    <cfRule type="containsBlanks" dxfId="338" priority="422">
      <formula>LEN(TRIM(E23))=0</formula>
    </cfRule>
  </conditionalFormatting>
  <conditionalFormatting sqref="F23">
    <cfRule type="containsText" dxfId="337" priority="419" operator="containsText" text="ntitulé">
      <formula>NOT(ISERROR(SEARCH("ntitulé",F23)))</formula>
    </cfRule>
    <cfRule type="containsBlanks" dxfId="336" priority="420">
      <formula>LEN(TRIM(F23))=0</formula>
    </cfRule>
  </conditionalFormatting>
  <conditionalFormatting sqref="H25:H26">
    <cfRule type="containsText" dxfId="335" priority="407" operator="containsText" text="ntitulé">
      <formula>NOT(ISERROR(SEARCH("ntitulé",H25)))</formula>
    </cfRule>
    <cfRule type="containsBlanks" dxfId="334" priority="408">
      <formula>LEN(TRIM(H25))=0</formula>
    </cfRule>
  </conditionalFormatting>
  <conditionalFormatting sqref="D25:D26">
    <cfRule type="containsText" dxfId="333" priority="413" operator="containsText" text="ntitulé">
      <formula>NOT(ISERROR(SEARCH("ntitulé",D25)))</formula>
    </cfRule>
    <cfRule type="containsBlanks" dxfId="332" priority="414">
      <formula>LEN(TRIM(D25))=0</formula>
    </cfRule>
  </conditionalFormatting>
  <conditionalFormatting sqref="E25:E26">
    <cfRule type="containsText" dxfId="331" priority="411" operator="containsText" text="ntitulé">
      <formula>NOT(ISERROR(SEARCH("ntitulé",E25)))</formula>
    </cfRule>
    <cfRule type="containsBlanks" dxfId="330" priority="412">
      <formula>LEN(TRIM(E25))=0</formula>
    </cfRule>
  </conditionalFormatting>
  <conditionalFormatting sqref="F25:F26">
    <cfRule type="containsText" dxfId="329" priority="409" operator="containsText" text="ntitulé">
      <formula>NOT(ISERROR(SEARCH("ntitulé",F25)))</formula>
    </cfRule>
    <cfRule type="containsBlanks" dxfId="328" priority="410">
      <formula>LEN(TRIM(F25))=0</formula>
    </cfRule>
  </conditionalFormatting>
  <conditionalFormatting sqref="H27:H28">
    <cfRule type="containsText" dxfId="327" priority="397" operator="containsText" text="ntitulé">
      <formula>NOT(ISERROR(SEARCH("ntitulé",H27)))</formula>
    </cfRule>
    <cfRule type="containsBlanks" dxfId="326" priority="398">
      <formula>LEN(TRIM(H27))=0</formula>
    </cfRule>
  </conditionalFormatting>
  <conditionalFormatting sqref="D27:D28">
    <cfRule type="containsText" dxfId="325" priority="403" operator="containsText" text="ntitulé">
      <formula>NOT(ISERROR(SEARCH("ntitulé",D27)))</formula>
    </cfRule>
    <cfRule type="containsBlanks" dxfId="324" priority="404">
      <formula>LEN(TRIM(D27))=0</formula>
    </cfRule>
  </conditionalFormatting>
  <conditionalFormatting sqref="E27:E28">
    <cfRule type="containsText" dxfId="323" priority="401" operator="containsText" text="ntitulé">
      <formula>NOT(ISERROR(SEARCH("ntitulé",E27)))</formula>
    </cfRule>
    <cfRule type="containsBlanks" dxfId="322" priority="402">
      <formula>LEN(TRIM(E27))=0</formula>
    </cfRule>
  </conditionalFormatting>
  <conditionalFormatting sqref="F27:F28">
    <cfRule type="containsText" dxfId="321" priority="399" operator="containsText" text="ntitulé">
      <formula>NOT(ISERROR(SEARCH("ntitulé",F27)))</formula>
    </cfRule>
    <cfRule type="containsBlanks" dxfId="320" priority="400">
      <formula>LEN(TRIM(F27))=0</formula>
    </cfRule>
  </conditionalFormatting>
  <conditionalFormatting sqref="H34">
    <cfRule type="containsText" dxfId="319" priority="387" operator="containsText" text="ntitulé">
      <formula>NOT(ISERROR(SEARCH("ntitulé",H34)))</formula>
    </cfRule>
    <cfRule type="containsBlanks" dxfId="318" priority="388">
      <formula>LEN(TRIM(H34))=0</formula>
    </cfRule>
  </conditionalFormatting>
  <conditionalFormatting sqref="D34">
    <cfRule type="containsText" dxfId="317" priority="393" operator="containsText" text="ntitulé">
      <formula>NOT(ISERROR(SEARCH("ntitulé",D34)))</formula>
    </cfRule>
    <cfRule type="containsBlanks" dxfId="316" priority="394">
      <formula>LEN(TRIM(D34))=0</formula>
    </cfRule>
  </conditionalFormatting>
  <conditionalFormatting sqref="E34">
    <cfRule type="containsText" dxfId="315" priority="391" operator="containsText" text="ntitulé">
      <formula>NOT(ISERROR(SEARCH("ntitulé",E34)))</formula>
    </cfRule>
    <cfRule type="containsBlanks" dxfId="314" priority="392">
      <formula>LEN(TRIM(E34))=0</formula>
    </cfRule>
  </conditionalFormatting>
  <conditionalFormatting sqref="F34">
    <cfRule type="containsText" dxfId="313" priority="389" operator="containsText" text="ntitulé">
      <formula>NOT(ISERROR(SEARCH("ntitulé",F34)))</formula>
    </cfRule>
    <cfRule type="containsBlanks" dxfId="312" priority="390">
      <formula>LEN(TRIM(F34))=0</formula>
    </cfRule>
  </conditionalFormatting>
  <conditionalFormatting sqref="H35">
    <cfRule type="containsText" dxfId="311" priority="377" operator="containsText" text="ntitulé">
      <formula>NOT(ISERROR(SEARCH("ntitulé",H35)))</formula>
    </cfRule>
    <cfRule type="containsBlanks" dxfId="310" priority="378">
      <formula>LEN(TRIM(H35))=0</formula>
    </cfRule>
  </conditionalFormatting>
  <conditionalFormatting sqref="D35">
    <cfRule type="containsText" dxfId="309" priority="383" operator="containsText" text="ntitulé">
      <formula>NOT(ISERROR(SEARCH("ntitulé",D35)))</formula>
    </cfRule>
    <cfRule type="containsBlanks" dxfId="308" priority="384">
      <formula>LEN(TRIM(D35))=0</formula>
    </cfRule>
  </conditionalFormatting>
  <conditionalFormatting sqref="E35">
    <cfRule type="containsText" dxfId="307" priority="381" operator="containsText" text="ntitulé">
      <formula>NOT(ISERROR(SEARCH("ntitulé",E35)))</formula>
    </cfRule>
    <cfRule type="containsBlanks" dxfId="306" priority="382">
      <formula>LEN(TRIM(E35))=0</formula>
    </cfRule>
  </conditionalFormatting>
  <conditionalFormatting sqref="F35">
    <cfRule type="containsText" dxfId="305" priority="379" operator="containsText" text="ntitulé">
      <formula>NOT(ISERROR(SEARCH("ntitulé",F35)))</formula>
    </cfRule>
    <cfRule type="containsBlanks" dxfId="304" priority="380">
      <formula>LEN(TRIM(F35))=0</formula>
    </cfRule>
  </conditionalFormatting>
  <conditionalFormatting sqref="H36">
    <cfRule type="containsText" dxfId="303" priority="367" operator="containsText" text="ntitulé">
      <formula>NOT(ISERROR(SEARCH("ntitulé",H36)))</formula>
    </cfRule>
    <cfRule type="containsBlanks" dxfId="302" priority="368">
      <formula>LEN(TRIM(H36))=0</formula>
    </cfRule>
  </conditionalFormatting>
  <conditionalFormatting sqref="D36">
    <cfRule type="containsText" dxfId="301" priority="373" operator="containsText" text="ntitulé">
      <formula>NOT(ISERROR(SEARCH("ntitulé",D36)))</formula>
    </cfRule>
    <cfRule type="containsBlanks" dxfId="300" priority="374">
      <formula>LEN(TRIM(D36))=0</formula>
    </cfRule>
  </conditionalFormatting>
  <conditionalFormatting sqref="E36">
    <cfRule type="containsText" dxfId="299" priority="371" operator="containsText" text="ntitulé">
      <formula>NOT(ISERROR(SEARCH("ntitulé",E36)))</formula>
    </cfRule>
    <cfRule type="containsBlanks" dxfId="298" priority="372">
      <formula>LEN(TRIM(E36))=0</formula>
    </cfRule>
  </conditionalFormatting>
  <conditionalFormatting sqref="F36">
    <cfRule type="containsText" dxfId="297" priority="369" operator="containsText" text="ntitulé">
      <formula>NOT(ISERROR(SEARCH("ntitulé",F36)))</formula>
    </cfRule>
    <cfRule type="containsBlanks" dxfId="296" priority="370">
      <formula>LEN(TRIM(F36))=0</formula>
    </cfRule>
  </conditionalFormatting>
  <conditionalFormatting sqref="H37">
    <cfRule type="containsText" dxfId="295" priority="357" operator="containsText" text="ntitulé">
      <formula>NOT(ISERROR(SEARCH("ntitulé",H37)))</formula>
    </cfRule>
    <cfRule type="containsBlanks" dxfId="294" priority="358">
      <formula>LEN(TRIM(H37))=0</formula>
    </cfRule>
  </conditionalFormatting>
  <conditionalFormatting sqref="D37">
    <cfRule type="containsText" dxfId="293" priority="363" operator="containsText" text="ntitulé">
      <formula>NOT(ISERROR(SEARCH("ntitulé",D37)))</formula>
    </cfRule>
    <cfRule type="containsBlanks" dxfId="292" priority="364">
      <formula>LEN(TRIM(D37))=0</formula>
    </cfRule>
  </conditionalFormatting>
  <conditionalFormatting sqref="E37">
    <cfRule type="containsText" dxfId="291" priority="361" operator="containsText" text="ntitulé">
      <formula>NOT(ISERROR(SEARCH("ntitulé",E37)))</formula>
    </cfRule>
    <cfRule type="containsBlanks" dxfId="290" priority="362">
      <formula>LEN(TRIM(E37))=0</formula>
    </cfRule>
  </conditionalFormatting>
  <conditionalFormatting sqref="F37">
    <cfRule type="containsText" dxfId="289" priority="359" operator="containsText" text="ntitulé">
      <formula>NOT(ISERROR(SEARCH("ntitulé",F37)))</formula>
    </cfRule>
    <cfRule type="containsBlanks" dxfId="288" priority="360">
      <formula>LEN(TRIM(F37))=0</formula>
    </cfRule>
  </conditionalFormatting>
  <conditionalFormatting sqref="H39">
    <cfRule type="containsText" dxfId="287" priority="347" operator="containsText" text="ntitulé">
      <formula>NOT(ISERROR(SEARCH("ntitulé",H39)))</formula>
    </cfRule>
    <cfRule type="containsBlanks" dxfId="286" priority="348">
      <formula>LEN(TRIM(H39))=0</formula>
    </cfRule>
  </conditionalFormatting>
  <conditionalFormatting sqref="D39">
    <cfRule type="containsText" dxfId="285" priority="353" operator="containsText" text="ntitulé">
      <formula>NOT(ISERROR(SEARCH("ntitulé",D39)))</formula>
    </cfRule>
    <cfRule type="containsBlanks" dxfId="284" priority="354">
      <formula>LEN(TRIM(D39))=0</formula>
    </cfRule>
  </conditionalFormatting>
  <conditionalFormatting sqref="E39">
    <cfRule type="containsText" dxfId="283" priority="351" operator="containsText" text="ntitulé">
      <formula>NOT(ISERROR(SEARCH("ntitulé",E39)))</formula>
    </cfRule>
    <cfRule type="containsBlanks" dxfId="282" priority="352">
      <formula>LEN(TRIM(E39))=0</formula>
    </cfRule>
  </conditionalFormatting>
  <conditionalFormatting sqref="F39">
    <cfRule type="containsText" dxfId="281" priority="349" operator="containsText" text="ntitulé">
      <formula>NOT(ISERROR(SEARCH("ntitulé",F39)))</formula>
    </cfRule>
    <cfRule type="containsBlanks" dxfId="280" priority="350">
      <formula>LEN(TRIM(F39))=0</formula>
    </cfRule>
  </conditionalFormatting>
  <conditionalFormatting sqref="H40">
    <cfRule type="containsText" dxfId="279" priority="337" operator="containsText" text="ntitulé">
      <formula>NOT(ISERROR(SEARCH("ntitulé",H40)))</formula>
    </cfRule>
    <cfRule type="containsBlanks" dxfId="278" priority="338">
      <formula>LEN(TRIM(H40))=0</formula>
    </cfRule>
  </conditionalFormatting>
  <conditionalFormatting sqref="D40">
    <cfRule type="containsText" dxfId="277" priority="343" operator="containsText" text="ntitulé">
      <formula>NOT(ISERROR(SEARCH("ntitulé",D40)))</formula>
    </cfRule>
    <cfRule type="containsBlanks" dxfId="276" priority="344">
      <formula>LEN(TRIM(D40))=0</formula>
    </cfRule>
  </conditionalFormatting>
  <conditionalFormatting sqref="E40">
    <cfRule type="containsText" dxfId="275" priority="341" operator="containsText" text="ntitulé">
      <formula>NOT(ISERROR(SEARCH("ntitulé",E40)))</formula>
    </cfRule>
    <cfRule type="containsBlanks" dxfId="274" priority="342">
      <formula>LEN(TRIM(E40))=0</formula>
    </cfRule>
  </conditionalFormatting>
  <conditionalFormatting sqref="F40">
    <cfRule type="containsText" dxfId="273" priority="339" operator="containsText" text="ntitulé">
      <formula>NOT(ISERROR(SEARCH("ntitulé",F40)))</formula>
    </cfRule>
    <cfRule type="containsBlanks" dxfId="272" priority="340">
      <formula>LEN(TRIM(F40))=0</formula>
    </cfRule>
  </conditionalFormatting>
  <conditionalFormatting sqref="H43">
    <cfRule type="containsText" dxfId="271" priority="327" operator="containsText" text="ntitulé">
      <formula>NOT(ISERROR(SEARCH("ntitulé",H43)))</formula>
    </cfRule>
    <cfRule type="containsBlanks" dxfId="270" priority="328">
      <formula>LEN(TRIM(H43))=0</formula>
    </cfRule>
  </conditionalFormatting>
  <conditionalFormatting sqref="D43">
    <cfRule type="containsText" dxfId="269" priority="333" operator="containsText" text="ntitulé">
      <formula>NOT(ISERROR(SEARCH("ntitulé",D43)))</formula>
    </cfRule>
    <cfRule type="containsBlanks" dxfId="268" priority="334">
      <formula>LEN(TRIM(D43))=0</formula>
    </cfRule>
  </conditionalFormatting>
  <conditionalFormatting sqref="E43">
    <cfRule type="containsText" dxfId="267" priority="331" operator="containsText" text="ntitulé">
      <formula>NOT(ISERROR(SEARCH("ntitulé",E43)))</formula>
    </cfRule>
    <cfRule type="containsBlanks" dxfId="266" priority="332">
      <formula>LEN(TRIM(E43))=0</formula>
    </cfRule>
  </conditionalFormatting>
  <conditionalFormatting sqref="F43">
    <cfRule type="containsText" dxfId="265" priority="329" operator="containsText" text="ntitulé">
      <formula>NOT(ISERROR(SEARCH("ntitulé",F43)))</formula>
    </cfRule>
    <cfRule type="containsBlanks" dxfId="264" priority="330">
      <formula>LEN(TRIM(F43))=0</formula>
    </cfRule>
  </conditionalFormatting>
  <conditionalFormatting sqref="H44">
    <cfRule type="containsText" dxfId="263" priority="317" operator="containsText" text="ntitulé">
      <formula>NOT(ISERROR(SEARCH("ntitulé",H44)))</formula>
    </cfRule>
    <cfRule type="containsBlanks" dxfId="262" priority="318">
      <formula>LEN(TRIM(H44))=0</formula>
    </cfRule>
  </conditionalFormatting>
  <conditionalFormatting sqref="D44">
    <cfRule type="containsText" dxfId="261" priority="323" operator="containsText" text="ntitulé">
      <formula>NOT(ISERROR(SEARCH("ntitulé",D44)))</formula>
    </cfRule>
    <cfRule type="containsBlanks" dxfId="260" priority="324">
      <formula>LEN(TRIM(D44))=0</formula>
    </cfRule>
  </conditionalFormatting>
  <conditionalFormatting sqref="E44">
    <cfRule type="containsText" dxfId="259" priority="321" operator="containsText" text="ntitulé">
      <formula>NOT(ISERROR(SEARCH("ntitulé",E44)))</formula>
    </cfRule>
    <cfRule type="containsBlanks" dxfId="258" priority="322">
      <formula>LEN(TRIM(E44))=0</formula>
    </cfRule>
  </conditionalFormatting>
  <conditionalFormatting sqref="F44">
    <cfRule type="containsText" dxfId="257" priority="319" operator="containsText" text="ntitulé">
      <formula>NOT(ISERROR(SEARCH("ntitulé",F44)))</formula>
    </cfRule>
    <cfRule type="containsBlanks" dxfId="256" priority="320">
      <formula>LEN(TRIM(F44))=0</formula>
    </cfRule>
  </conditionalFormatting>
  <conditionalFormatting sqref="H45">
    <cfRule type="containsText" dxfId="255" priority="307" operator="containsText" text="ntitulé">
      <formula>NOT(ISERROR(SEARCH("ntitulé",H45)))</formula>
    </cfRule>
    <cfRule type="containsBlanks" dxfId="254" priority="308">
      <formula>LEN(TRIM(H45))=0</formula>
    </cfRule>
  </conditionalFormatting>
  <conditionalFormatting sqref="D45">
    <cfRule type="containsText" dxfId="253" priority="313" operator="containsText" text="ntitulé">
      <formula>NOT(ISERROR(SEARCH("ntitulé",D45)))</formula>
    </cfRule>
    <cfRule type="containsBlanks" dxfId="252" priority="314">
      <formula>LEN(TRIM(D45))=0</formula>
    </cfRule>
  </conditionalFormatting>
  <conditionalFormatting sqref="E45">
    <cfRule type="containsText" dxfId="251" priority="311" operator="containsText" text="ntitulé">
      <formula>NOT(ISERROR(SEARCH("ntitulé",E45)))</formula>
    </cfRule>
    <cfRule type="containsBlanks" dxfId="250" priority="312">
      <formula>LEN(TRIM(E45))=0</formula>
    </cfRule>
  </conditionalFormatting>
  <conditionalFormatting sqref="F45">
    <cfRule type="containsText" dxfId="249" priority="309" operator="containsText" text="ntitulé">
      <formula>NOT(ISERROR(SEARCH("ntitulé",F45)))</formula>
    </cfRule>
    <cfRule type="containsBlanks" dxfId="248" priority="310">
      <formula>LEN(TRIM(F45))=0</formula>
    </cfRule>
  </conditionalFormatting>
  <conditionalFormatting sqref="H9:H16">
    <cfRule type="containsText" dxfId="247" priority="107" operator="containsText" text="ntitulé">
      <formula>NOT(ISERROR(SEARCH("ntitulé",H9)))</formula>
    </cfRule>
    <cfRule type="containsBlanks" dxfId="246" priority="108">
      <formula>LEN(TRIM(H9))=0</formula>
    </cfRule>
  </conditionalFormatting>
  <conditionalFormatting sqref="D9:D16">
    <cfRule type="containsText" dxfId="245" priority="113" operator="containsText" text="ntitulé">
      <formula>NOT(ISERROR(SEARCH("ntitulé",D9)))</formula>
    </cfRule>
    <cfRule type="containsBlanks" dxfId="244" priority="114">
      <formula>LEN(TRIM(D9))=0</formula>
    </cfRule>
  </conditionalFormatting>
  <conditionalFormatting sqref="E9:E16">
    <cfRule type="containsText" dxfId="243" priority="111" operator="containsText" text="ntitulé">
      <formula>NOT(ISERROR(SEARCH("ntitulé",E9)))</formula>
    </cfRule>
    <cfRule type="containsBlanks" dxfId="242" priority="112">
      <formula>LEN(TRIM(E9))=0</formula>
    </cfRule>
  </conditionalFormatting>
  <conditionalFormatting sqref="F9:F16">
    <cfRule type="containsText" dxfId="241" priority="109" operator="containsText" text="ntitulé">
      <formula>NOT(ISERROR(SEARCH("ntitulé",F9)))</formula>
    </cfRule>
    <cfRule type="containsBlanks" dxfId="240" priority="110">
      <formula>LEN(TRIM(F9))=0</formula>
    </cfRule>
  </conditionalFormatting>
  <conditionalFormatting sqref="H47">
    <cfRule type="containsText" dxfId="239" priority="277" operator="containsText" text="ntitulé">
      <formula>NOT(ISERROR(SEARCH("ntitulé",H47)))</formula>
    </cfRule>
    <cfRule type="containsBlanks" dxfId="238" priority="278">
      <formula>LEN(TRIM(H47))=0</formula>
    </cfRule>
  </conditionalFormatting>
  <conditionalFormatting sqref="D47">
    <cfRule type="containsText" dxfId="237" priority="283" operator="containsText" text="ntitulé">
      <formula>NOT(ISERROR(SEARCH("ntitulé",D47)))</formula>
    </cfRule>
    <cfRule type="containsBlanks" dxfId="236" priority="284">
      <formula>LEN(TRIM(D47))=0</formula>
    </cfRule>
  </conditionalFormatting>
  <conditionalFormatting sqref="E47">
    <cfRule type="containsText" dxfId="235" priority="281" operator="containsText" text="ntitulé">
      <formula>NOT(ISERROR(SEARCH("ntitulé",E47)))</formula>
    </cfRule>
    <cfRule type="containsBlanks" dxfId="234" priority="282">
      <formula>LEN(TRIM(E47))=0</formula>
    </cfRule>
  </conditionalFormatting>
  <conditionalFormatting sqref="F47">
    <cfRule type="containsText" dxfId="233" priority="279" operator="containsText" text="ntitulé">
      <formula>NOT(ISERROR(SEARCH("ntitulé",F47)))</formula>
    </cfRule>
    <cfRule type="containsBlanks" dxfId="232" priority="280">
      <formula>LEN(TRIM(F47))=0</formula>
    </cfRule>
  </conditionalFormatting>
  <conditionalFormatting sqref="H48">
    <cfRule type="containsText" dxfId="231" priority="267" operator="containsText" text="ntitulé">
      <formula>NOT(ISERROR(SEARCH("ntitulé",H48)))</formula>
    </cfRule>
    <cfRule type="containsBlanks" dxfId="230" priority="268">
      <formula>LEN(TRIM(H48))=0</formula>
    </cfRule>
  </conditionalFormatting>
  <conditionalFormatting sqref="D48">
    <cfRule type="containsText" dxfId="229" priority="273" operator="containsText" text="ntitulé">
      <formula>NOT(ISERROR(SEARCH("ntitulé",D48)))</formula>
    </cfRule>
    <cfRule type="containsBlanks" dxfId="228" priority="274">
      <formula>LEN(TRIM(D48))=0</formula>
    </cfRule>
  </conditionalFormatting>
  <conditionalFormatting sqref="E48">
    <cfRule type="containsText" dxfId="227" priority="271" operator="containsText" text="ntitulé">
      <formula>NOT(ISERROR(SEARCH("ntitulé",E48)))</formula>
    </cfRule>
    <cfRule type="containsBlanks" dxfId="226" priority="272">
      <formula>LEN(TRIM(E48))=0</formula>
    </cfRule>
  </conditionalFormatting>
  <conditionalFormatting sqref="F48">
    <cfRule type="containsText" dxfId="225" priority="269" operator="containsText" text="ntitulé">
      <formula>NOT(ISERROR(SEARCH("ntitulé",F48)))</formula>
    </cfRule>
    <cfRule type="containsBlanks" dxfId="224" priority="270">
      <formula>LEN(TRIM(F48))=0</formula>
    </cfRule>
  </conditionalFormatting>
  <conditionalFormatting sqref="H51">
    <cfRule type="containsText" dxfId="223" priority="257" operator="containsText" text="ntitulé">
      <formula>NOT(ISERROR(SEARCH("ntitulé",H51)))</formula>
    </cfRule>
    <cfRule type="containsBlanks" dxfId="222" priority="258">
      <formula>LEN(TRIM(H51))=0</formula>
    </cfRule>
  </conditionalFormatting>
  <conditionalFormatting sqref="D51">
    <cfRule type="containsText" dxfId="221" priority="263" operator="containsText" text="ntitulé">
      <formula>NOT(ISERROR(SEARCH("ntitulé",D51)))</formula>
    </cfRule>
    <cfRule type="containsBlanks" dxfId="220" priority="264">
      <formula>LEN(TRIM(D51))=0</formula>
    </cfRule>
  </conditionalFormatting>
  <conditionalFormatting sqref="E51">
    <cfRule type="containsText" dxfId="219" priority="261" operator="containsText" text="ntitulé">
      <formula>NOT(ISERROR(SEARCH("ntitulé",E51)))</formula>
    </cfRule>
    <cfRule type="containsBlanks" dxfId="218" priority="262">
      <formula>LEN(TRIM(E51))=0</formula>
    </cfRule>
  </conditionalFormatting>
  <conditionalFormatting sqref="F51">
    <cfRule type="containsText" dxfId="217" priority="259" operator="containsText" text="ntitulé">
      <formula>NOT(ISERROR(SEARCH("ntitulé",F51)))</formula>
    </cfRule>
    <cfRule type="containsBlanks" dxfId="216" priority="260">
      <formula>LEN(TRIM(F51))=0</formula>
    </cfRule>
  </conditionalFormatting>
  <conditionalFormatting sqref="H52">
    <cfRule type="containsText" dxfId="215" priority="247" operator="containsText" text="ntitulé">
      <formula>NOT(ISERROR(SEARCH("ntitulé",H52)))</formula>
    </cfRule>
    <cfRule type="containsBlanks" dxfId="214" priority="248">
      <formula>LEN(TRIM(H52))=0</formula>
    </cfRule>
  </conditionalFormatting>
  <conditionalFormatting sqref="D52">
    <cfRule type="containsText" dxfId="213" priority="253" operator="containsText" text="ntitulé">
      <formula>NOT(ISERROR(SEARCH("ntitulé",D52)))</formula>
    </cfRule>
    <cfRule type="containsBlanks" dxfId="212" priority="254">
      <formula>LEN(TRIM(D52))=0</formula>
    </cfRule>
  </conditionalFormatting>
  <conditionalFormatting sqref="E52">
    <cfRule type="containsText" dxfId="211" priority="251" operator="containsText" text="ntitulé">
      <formula>NOT(ISERROR(SEARCH("ntitulé",E52)))</formula>
    </cfRule>
    <cfRule type="containsBlanks" dxfId="210" priority="252">
      <formula>LEN(TRIM(E52))=0</formula>
    </cfRule>
  </conditionalFormatting>
  <conditionalFormatting sqref="F52">
    <cfRule type="containsText" dxfId="209" priority="249" operator="containsText" text="ntitulé">
      <formula>NOT(ISERROR(SEARCH("ntitulé",F52)))</formula>
    </cfRule>
    <cfRule type="containsBlanks" dxfId="208" priority="250">
      <formula>LEN(TRIM(F52))=0</formula>
    </cfRule>
  </conditionalFormatting>
  <conditionalFormatting sqref="H55">
    <cfRule type="containsText" dxfId="207" priority="237" operator="containsText" text="ntitulé">
      <formula>NOT(ISERROR(SEARCH("ntitulé",H55)))</formula>
    </cfRule>
    <cfRule type="containsBlanks" dxfId="206" priority="238">
      <formula>LEN(TRIM(H55))=0</formula>
    </cfRule>
  </conditionalFormatting>
  <conditionalFormatting sqref="D55">
    <cfRule type="containsText" dxfId="205" priority="243" operator="containsText" text="ntitulé">
      <formula>NOT(ISERROR(SEARCH("ntitulé",D55)))</formula>
    </cfRule>
    <cfRule type="containsBlanks" dxfId="204" priority="244">
      <formula>LEN(TRIM(D55))=0</formula>
    </cfRule>
  </conditionalFormatting>
  <conditionalFormatting sqref="E55">
    <cfRule type="containsText" dxfId="203" priority="241" operator="containsText" text="ntitulé">
      <formula>NOT(ISERROR(SEARCH("ntitulé",E55)))</formula>
    </cfRule>
    <cfRule type="containsBlanks" dxfId="202" priority="242">
      <formula>LEN(TRIM(E55))=0</formula>
    </cfRule>
  </conditionalFormatting>
  <conditionalFormatting sqref="F55">
    <cfRule type="containsText" dxfId="201" priority="239" operator="containsText" text="ntitulé">
      <formula>NOT(ISERROR(SEARCH("ntitulé",F55)))</formula>
    </cfRule>
    <cfRule type="containsBlanks" dxfId="200" priority="240">
      <formula>LEN(TRIM(F55))=0</formula>
    </cfRule>
  </conditionalFormatting>
  <conditionalFormatting sqref="H56">
    <cfRule type="containsText" dxfId="199" priority="217" operator="containsText" text="ntitulé">
      <formula>NOT(ISERROR(SEARCH("ntitulé",H56)))</formula>
    </cfRule>
    <cfRule type="containsBlanks" dxfId="198" priority="218">
      <formula>LEN(TRIM(H56))=0</formula>
    </cfRule>
  </conditionalFormatting>
  <conditionalFormatting sqref="D56">
    <cfRule type="containsText" dxfId="197" priority="223" operator="containsText" text="ntitulé">
      <formula>NOT(ISERROR(SEARCH("ntitulé",D56)))</formula>
    </cfRule>
    <cfRule type="containsBlanks" dxfId="196" priority="224">
      <formula>LEN(TRIM(D56))=0</formula>
    </cfRule>
  </conditionalFormatting>
  <conditionalFormatting sqref="E56">
    <cfRule type="containsText" dxfId="195" priority="221" operator="containsText" text="ntitulé">
      <formula>NOT(ISERROR(SEARCH("ntitulé",E56)))</formula>
    </cfRule>
    <cfRule type="containsBlanks" dxfId="194" priority="222">
      <formula>LEN(TRIM(E56))=0</formula>
    </cfRule>
  </conditionalFormatting>
  <conditionalFormatting sqref="F56">
    <cfRule type="containsText" dxfId="193" priority="219" operator="containsText" text="ntitulé">
      <formula>NOT(ISERROR(SEARCH("ntitulé",F56)))</formula>
    </cfRule>
    <cfRule type="containsBlanks" dxfId="192" priority="220">
      <formula>LEN(TRIM(F56))=0</formula>
    </cfRule>
  </conditionalFormatting>
  <conditionalFormatting sqref="H57">
    <cfRule type="containsText" dxfId="191" priority="197" operator="containsText" text="ntitulé">
      <formula>NOT(ISERROR(SEARCH("ntitulé",H57)))</formula>
    </cfRule>
    <cfRule type="containsBlanks" dxfId="190" priority="198">
      <formula>LEN(TRIM(H57))=0</formula>
    </cfRule>
  </conditionalFormatting>
  <conditionalFormatting sqref="D57">
    <cfRule type="containsText" dxfId="189" priority="203" operator="containsText" text="ntitulé">
      <formula>NOT(ISERROR(SEARCH("ntitulé",D57)))</formula>
    </cfRule>
    <cfRule type="containsBlanks" dxfId="188" priority="204">
      <formula>LEN(TRIM(D57))=0</formula>
    </cfRule>
  </conditionalFormatting>
  <conditionalFormatting sqref="E57">
    <cfRule type="containsText" dxfId="187" priority="201" operator="containsText" text="ntitulé">
      <formula>NOT(ISERROR(SEARCH("ntitulé",E57)))</formula>
    </cfRule>
    <cfRule type="containsBlanks" dxfId="186" priority="202">
      <formula>LEN(TRIM(E57))=0</formula>
    </cfRule>
  </conditionalFormatting>
  <conditionalFormatting sqref="F57">
    <cfRule type="containsText" dxfId="185" priority="199" operator="containsText" text="ntitulé">
      <formula>NOT(ISERROR(SEARCH("ntitulé",F57)))</formula>
    </cfRule>
    <cfRule type="containsBlanks" dxfId="184" priority="200">
      <formula>LEN(TRIM(F57))=0</formula>
    </cfRule>
  </conditionalFormatting>
  <conditionalFormatting sqref="H58:H62">
    <cfRule type="containsText" dxfId="183" priority="177" operator="containsText" text="ntitulé">
      <formula>NOT(ISERROR(SEARCH("ntitulé",H58)))</formula>
    </cfRule>
    <cfRule type="containsBlanks" dxfId="182" priority="178">
      <formula>LEN(TRIM(H58))=0</formula>
    </cfRule>
  </conditionalFormatting>
  <conditionalFormatting sqref="D58:D62">
    <cfRule type="containsText" dxfId="181" priority="183" operator="containsText" text="ntitulé">
      <formula>NOT(ISERROR(SEARCH("ntitulé",D58)))</formula>
    </cfRule>
    <cfRule type="containsBlanks" dxfId="180" priority="184">
      <formula>LEN(TRIM(D58))=0</formula>
    </cfRule>
  </conditionalFormatting>
  <conditionalFormatting sqref="E58:E62">
    <cfRule type="containsText" dxfId="179" priority="181" operator="containsText" text="ntitulé">
      <formula>NOT(ISERROR(SEARCH("ntitulé",E58)))</formula>
    </cfRule>
    <cfRule type="containsBlanks" dxfId="178" priority="182">
      <formula>LEN(TRIM(E58))=0</formula>
    </cfRule>
  </conditionalFormatting>
  <conditionalFormatting sqref="F58:F62">
    <cfRule type="containsText" dxfId="177" priority="179" operator="containsText" text="ntitulé">
      <formula>NOT(ISERROR(SEARCH("ntitulé",F58)))</formula>
    </cfRule>
    <cfRule type="containsBlanks" dxfId="176" priority="180">
      <formula>LEN(TRIM(F58))=0</formula>
    </cfRule>
  </conditionalFormatting>
  <conditionalFormatting sqref="H63">
    <cfRule type="containsText" dxfId="175" priority="167" operator="containsText" text="ntitulé">
      <formula>NOT(ISERROR(SEARCH("ntitulé",H63)))</formula>
    </cfRule>
    <cfRule type="containsBlanks" dxfId="174" priority="168">
      <formula>LEN(TRIM(H63))=0</formula>
    </cfRule>
  </conditionalFormatting>
  <conditionalFormatting sqref="D63">
    <cfRule type="containsText" dxfId="173" priority="173" operator="containsText" text="ntitulé">
      <formula>NOT(ISERROR(SEARCH("ntitulé",D63)))</formula>
    </cfRule>
    <cfRule type="containsBlanks" dxfId="172" priority="174">
      <formula>LEN(TRIM(D63))=0</formula>
    </cfRule>
  </conditionalFormatting>
  <conditionalFormatting sqref="E63">
    <cfRule type="containsText" dxfId="171" priority="171" operator="containsText" text="ntitulé">
      <formula>NOT(ISERROR(SEARCH("ntitulé",E63)))</formula>
    </cfRule>
    <cfRule type="containsBlanks" dxfId="170" priority="172">
      <formula>LEN(TRIM(E63))=0</formula>
    </cfRule>
  </conditionalFormatting>
  <conditionalFormatting sqref="F63">
    <cfRule type="containsText" dxfId="169" priority="169" operator="containsText" text="ntitulé">
      <formula>NOT(ISERROR(SEARCH("ntitulé",F63)))</formula>
    </cfRule>
    <cfRule type="containsBlanks" dxfId="168" priority="170">
      <formula>LEN(TRIM(F63))=0</formula>
    </cfRule>
  </conditionalFormatting>
  <conditionalFormatting sqref="H65">
    <cfRule type="containsText" dxfId="167" priority="157" operator="containsText" text="ntitulé">
      <formula>NOT(ISERROR(SEARCH("ntitulé",H65)))</formula>
    </cfRule>
    <cfRule type="containsBlanks" dxfId="166" priority="158">
      <formula>LEN(TRIM(H65))=0</formula>
    </cfRule>
  </conditionalFormatting>
  <conditionalFormatting sqref="D65">
    <cfRule type="containsText" dxfId="165" priority="163" operator="containsText" text="ntitulé">
      <formula>NOT(ISERROR(SEARCH("ntitulé",D65)))</formula>
    </cfRule>
    <cfRule type="containsBlanks" dxfId="164" priority="164">
      <formula>LEN(TRIM(D65))=0</formula>
    </cfRule>
  </conditionalFormatting>
  <conditionalFormatting sqref="E65">
    <cfRule type="containsText" dxfId="163" priority="161" operator="containsText" text="ntitulé">
      <formula>NOT(ISERROR(SEARCH("ntitulé",E65)))</formula>
    </cfRule>
    <cfRule type="containsBlanks" dxfId="162" priority="162">
      <formula>LEN(TRIM(E65))=0</formula>
    </cfRule>
  </conditionalFormatting>
  <conditionalFormatting sqref="F65">
    <cfRule type="containsText" dxfId="161" priority="159" operator="containsText" text="ntitulé">
      <formula>NOT(ISERROR(SEARCH("ntitulé",F65)))</formula>
    </cfRule>
    <cfRule type="containsBlanks" dxfId="160" priority="160">
      <formula>LEN(TRIM(F65))=0</formula>
    </cfRule>
  </conditionalFormatting>
  <conditionalFormatting sqref="H66">
    <cfRule type="containsText" dxfId="159" priority="147" operator="containsText" text="ntitulé">
      <formula>NOT(ISERROR(SEARCH("ntitulé",H66)))</formula>
    </cfRule>
    <cfRule type="containsBlanks" dxfId="158" priority="148">
      <formula>LEN(TRIM(H66))=0</formula>
    </cfRule>
  </conditionalFormatting>
  <conditionalFormatting sqref="D66">
    <cfRule type="containsText" dxfId="157" priority="153" operator="containsText" text="ntitulé">
      <formula>NOT(ISERROR(SEARCH("ntitulé",D66)))</formula>
    </cfRule>
    <cfRule type="containsBlanks" dxfId="156" priority="154">
      <formula>LEN(TRIM(D66))=0</formula>
    </cfRule>
  </conditionalFormatting>
  <conditionalFormatting sqref="E66">
    <cfRule type="containsText" dxfId="155" priority="151" operator="containsText" text="ntitulé">
      <formula>NOT(ISERROR(SEARCH("ntitulé",E66)))</formula>
    </cfRule>
    <cfRule type="containsBlanks" dxfId="154" priority="152">
      <formula>LEN(TRIM(E66))=0</formula>
    </cfRule>
  </conditionalFormatting>
  <conditionalFormatting sqref="F66">
    <cfRule type="containsText" dxfId="153" priority="149" operator="containsText" text="ntitulé">
      <formula>NOT(ISERROR(SEARCH("ntitulé",F66)))</formula>
    </cfRule>
    <cfRule type="containsBlanks" dxfId="152" priority="150">
      <formula>LEN(TRIM(F66))=0</formula>
    </cfRule>
  </conditionalFormatting>
  <conditionalFormatting sqref="H69">
    <cfRule type="containsText" dxfId="151" priority="137" operator="containsText" text="ntitulé">
      <formula>NOT(ISERROR(SEARCH("ntitulé",H69)))</formula>
    </cfRule>
    <cfRule type="containsBlanks" dxfId="150" priority="138">
      <formula>LEN(TRIM(H69))=0</formula>
    </cfRule>
  </conditionalFormatting>
  <conditionalFormatting sqref="D69">
    <cfRule type="containsText" dxfId="149" priority="143" operator="containsText" text="ntitulé">
      <formula>NOT(ISERROR(SEARCH("ntitulé",D69)))</formula>
    </cfRule>
    <cfRule type="containsBlanks" dxfId="148" priority="144">
      <formula>LEN(TRIM(D69))=0</formula>
    </cfRule>
  </conditionalFormatting>
  <conditionalFormatting sqref="E69">
    <cfRule type="containsText" dxfId="147" priority="141" operator="containsText" text="ntitulé">
      <formula>NOT(ISERROR(SEARCH("ntitulé",E69)))</formula>
    </cfRule>
    <cfRule type="containsBlanks" dxfId="146" priority="142">
      <formula>LEN(TRIM(E69))=0</formula>
    </cfRule>
  </conditionalFormatting>
  <conditionalFormatting sqref="F69">
    <cfRule type="containsText" dxfId="145" priority="139" operator="containsText" text="ntitulé">
      <formula>NOT(ISERROR(SEARCH("ntitulé",F69)))</formula>
    </cfRule>
    <cfRule type="containsBlanks" dxfId="144" priority="140">
      <formula>LEN(TRIM(F69))=0</formula>
    </cfRule>
  </conditionalFormatting>
  <conditionalFormatting sqref="H70">
    <cfRule type="containsText" dxfId="143" priority="127" operator="containsText" text="ntitulé">
      <formula>NOT(ISERROR(SEARCH("ntitulé",H70)))</formula>
    </cfRule>
    <cfRule type="containsBlanks" dxfId="142" priority="128">
      <formula>LEN(TRIM(H70))=0</formula>
    </cfRule>
  </conditionalFormatting>
  <conditionalFormatting sqref="D70">
    <cfRule type="containsText" dxfId="141" priority="133" operator="containsText" text="ntitulé">
      <formula>NOT(ISERROR(SEARCH("ntitulé",D70)))</formula>
    </cfRule>
    <cfRule type="containsBlanks" dxfId="140" priority="134">
      <formula>LEN(TRIM(D70))=0</formula>
    </cfRule>
  </conditionalFormatting>
  <conditionalFormatting sqref="E70">
    <cfRule type="containsText" dxfId="139" priority="131" operator="containsText" text="ntitulé">
      <formula>NOT(ISERROR(SEARCH("ntitulé",E70)))</formula>
    </cfRule>
    <cfRule type="containsBlanks" dxfId="138" priority="132">
      <formula>LEN(TRIM(E70))=0</formula>
    </cfRule>
  </conditionalFormatting>
  <conditionalFormatting sqref="F70">
    <cfRule type="containsText" dxfId="137" priority="129" operator="containsText" text="ntitulé">
      <formula>NOT(ISERROR(SEARCH("ntitulé",F70)))</formula>
    </cfRule>
    <cfRule type="containsBlanks" dxfId="136" priority="130">
      <formula>LEN(TRIM(F70))=0</formula>
    </cfRule>
  </conditionalFormatting>
  <conditionalFormatting sqref="C30:C31">
    <cfRule type="containsText" dxfId="135" priority="105" operator="containsText" text="ntitulé">
      <formula>NOT(ISERROR(SEARCH("ntitulé",C30)))</formula>
    </cfRule>
    <cfRule type="containsBlanks" dxfId="134" priority="106">
      <formula>LEN(TRIM(C30))=0</formula>
    </cfRule>
  </conditionalFormatting>
  <conditionalFormatting sqref="H30:H31">
    <cfRule type="containsText" dxfId="133" priority="97" operator="containsText" text="ntitulé">
      <formula>NOT(ISERROR(SEARCH("ntitulé",H30)))</formula>
    </cfRule>
    <cfRule type="containsBlanks" dxfId="132" priority="98">
      <formula>LEN(TRIM(H30))=0</formula>
    </cfRule>
  </conditionalFormatting>
  <conditionalFormatting sqref="D30:D31">
    <cfRule type="containsText" dxfId="131" priority="103" operator="containsText" text="ntitulé">
      <formula>NOT(ISERROR(SEARCH("ntitulé",D30)))</formula>
    </cfRule>
    <cfRule type="containsBlanks" dxfId="130" priority="104">
      <formula>LEN(TRIM(D30))=0</formula>
    </cfRule>
  </conditionalFormatting>
  <conditionalFormatting sqref="E30:E31">
    <cfRule type="containsText" dxfId="129" priority="101" operator="containsText" text="ntitulé">
      <formula>NOT(ISERROR(SEARCH("ntitulé",E30)))</formula>
    </cfRule>
    <cfRule type="containsBlanks" dxfId="128" priority="102">
      <formula>LEN(TRIM(E30))=0</formula>
    </cfRule>
  </conditionalFormatting>
  <conditionalFormatting sqref="F30:F31">
    <cfRule type="containsText" dxfId="127" priority="99" operator="containsText" text="ntitulé">
      <formula>NOT(ISERROR(SEARCH("ntitulé",F30)))</formula>
    </cfRule>
    <cfRule type="containsBlanks" dxfId="126" priority="100">
      <formula>LEN(TRIM(F30))=0</formula>
    </cfRule>
  </conditionalFormatting>
  <conditionalFormatting sqref="C49">
    <cfRule type="containsText" dxfId="125" priority="95" operator="containsText" text="ntitulé">
      <formula>NOT(ISERROR(SEARCH("ntitulé",C49)))</formula>
    </cfRule>
    <cfRule type="containsBlanks" dxfId="124" priority="96">
      <formula>LEN(TRIM(C49))=0</formula>
    </cfRule>
  </conditionalFormatting>
  <conditionalFormatting sqref="H49">
    <cfRule type="containsText" dxfId="123" priority="87" operator="containsText" text="ntitulé">
      <formula>NOT(ISERROR(SEARCH("ntitulé",H49)))</formula>
    </cfRule>
    <cfRule type="containsBlanks" dxfId="122" priority="88">
      <formula>LEN(TRIM(H49))=0</formula>
    </cfRule>
  </conditionalFormatting>
  <conditionalFormatting sqref="D49">
    <cfRule type="containsText" dxfId="121" priority="93" operator="containsText" text="ntitulé">
      <formula>NOT(ISERROR(SEARCH("ntitulé",D49)))</formula>
    </cfRule>
    <cfRule type="containsBlanks" dxfId="120" priority="94">
      <formula>LEN(TRIM(D49))=0</formula>
    </cfRule>
  </conditionalFormatting>
  <conditionalFormatting sqref="E49">
    <cfRule type="containsText" dxfId="119" priority="91" operator="containsText" text="ntitulé">
      <formula>NOT(ISERROR(SEARCH("ntitulé",E49)))</formula>
    </cfRule>
    <cfRule type="containsBlanks" dxfId="118" priority="92">
      <formula>LEN(TRIM(E49))=0</formula>
    </cfRule>
  </conditionalFormatting>
  <conditionalFormatting sqref="F49">
    <cfRule type="containsText" dxfId="117" priority="89" operator="containsText" text="ntitulé">
      <formula>NOT(ISERROR(SEARCH("ntitulé",F49)))</formula>
    </cfRule>
    <cfRule type="containsBlanks" dxfId="116" priority="90">
      <formula>LEN(TRIM(F49))=0</formula>
    </cfRule>
  </conditionalFormatting>
  <conditionalFormatting sqref="C67">
    <cfRule type="containsText" dxfId="115" priority="85" operator="containsText" text="ntitulé">
      <formula>NOT(ISERROR(SEARCH("ntitulé",C67)))</formula>
    </cfRule>
    <cfRule type="containsBlanks" dxfId="114" priority="86">
      <formula>LEN(TRIM(C67))=0</formula>
    </cfRule>
  </conditionalFormatting>
  <conditionalFormatting sqref="H67">
    <cfRule type="containsText" dxfId="113" priority="77" operator="containsText" text="ntitulé">
      <formula>NOT(ISERROR(SEARCH("ntitulé",H67)))</formula>
    </cfRule>
    <cfRule type="containsBlanks" dxfId="112" priority="78">
      <formula>LEN(TRIM(H67))=0</formula>
    </cfRule>
  </conditionalFormatting>
  <conditionalFormatting sqref="D67">
    <cfRule type="containsText" dxfId="111" priority="83" operator="containsText" text="ntitulé">
      <formula>NOT(ISERROR(SEARCH("ntitulé",D67)))</formula>
    </cfRule>
    <cfRule type="containsBlanks" dxfId="110" priority="84">
      <formula>LEN(TRIM(D67))=0</formula>
    </cfRule>
  </conditionalFormatting>
  <conditionalFormatting sqref="E67">
    <cfRule type="containsText" dxfId="109" priority="81" operator="containsText" text="ntitulé">
      <formula>NOT(ISERROR(SEARCH("ntitulé",E67)))</formula>
    </cfRule>
    <cfRule type="containsBlanks" dxfId="108" priority="82">
      <formula>LEN(TRIM(E67))=0</formula>
    </cfRule>
  </conditionalFormatting>
  <conditionalFormatting sqref="F67">
    <cfRule type="containsText" dxfId="107" priority="79" operator="containsText" text="ntitulé">
      <formula>NOT(ISERROR(SEARCH("ntitulé",F67)))</formula>
    </cfRule>
    <cfRule type="containsBlanks" dxfId="106" priority="80">
      <formula>LEN(TRIM(F67))=0</formula>
    </cfRule>
  </conditionalFormatting>
  <conditionalFormatting sqref="G110:G113">
    <cfRule type="containsText" dxfId="105" priority="73" operator="containsText" text="ntitulé">
      <formula>NOT(ISERROR(SEARCH("ntitulé",G110)))</formula>
    </cfRule>
    <cfRule type="containsBlanks" dxfId="104" priority="74">
      <formula>LEN(TRIM(G110))=0</formula>
    </cfRule>
  </conditionalFormatting>
  <conditionalFormatting sqref="G120:G122">
    <cfRule type="containsText" dxfId="103" priority="71" operator="containsText" text="ntitulé">
      <formula>NOT(ISERROR(SEARCH("ntitulé",G120)))</formula>
    </cfRule>
    <cfRule type="containsBlanks" dxfId="102" priority="72">
      <formula>LEN(TRIM(G120))=0</formula>
    </cfRule>
  </conditionalFormatting>
  <conditionalFormatting sqref="G23">
    <cfRule type="containsText" dxfId="101" priority="69" operator="containsText" text="ntitulé">
      <formula>NOT(ISERROR(SEARCH("ntitulé",G23)))</formula>
    </cfRule>
    <cfRule type="containsBlanks" dxfId="100" priority="70">
      <formula>LEN(TRIM(G23))=0</formula>
    </cfRule>
  </conditionalFormatting>
  <conditionalFormatting sqref="G25:G26">
    <cfRule type="containsText" dxfId="99" priority="67" operator="containsText" text="ntitulé">
      <formula>NOT(ISERROR(SEARCH("ntitulé",G25)))</formula>
    </cfRule>
    <cfRule type="containsBlanks" dxfId="98" priority="68">
      <formula>LEN(TRIM(G25))=0</formula>
    </cfRule>
  </conditionalFormatting>
  <conditionalFormatting sqref="G27:G28">
    <cfRule type="containsText" dxfId="97" priority="65" operator="containsText" text="ntitulé">
      <formula>NOT(ISERROR(SEARCH("ntitulé",G27)))</formula>
    </cfRule>
    <cfRule type="containsBlanks" dxfId="96" priority="66">
      <formula>LEN(TRIM(G27))=0</formula>
    </cfRule>
  </conditionalFormatting>
  <conditionalFormatting sqref="G34">
    <cfRule type="containsText" dxfId="95" priority="63" operator="containsText" text="ntitulé">
      <formula>NOT(ISERROR(SEARCH("ntitulé",G34)))</formula>
    </cfRule>
    <cfRule type="containsBlanks" dxfId="94" priority="64">
      <formula>LEN(TRIM(G34))=0</formula>
    </cfRule>
  </conditionalFormatting>
  <conditionalFormatting sqref="G35">
    <cfRule type="containsText" dxfId="93" priority="61" operator="containsText" text="ntitulé">
      <formula>NOT(ISERROR(SEARCH("ntitulé",G35)))</formula>
    </cfRule>
    <cfRule type="containsBlanks" dxfId="92" priority="62">
      <formula>LEN(TRIM(G35))=0</formula>
    </cfRule>
  </conditionalFormatting>
  <conditionalFormatting sqref="G36">
    <cfRule type="containsText" dxfId="91" priority="59" operator="containsText" text="ntitulé">
      <formula>NOT(ISERROR(SEARCH("ntitulé",G36)))</formula>
    </cfRule>
    <cfRule type="containsBlanks" dxfId="90" priority="60">
      <formula>LEN(TRIM(G36))=0</formula>
    </cfRule>
  </conditionalFormatting>
  <conditionalFormatting sqref="G37">
    <cfRule type="containsText" dxfId="89" priority="57" operator="containsText" text="ntitulé">
      <formula>NOT(ISERROR(SEARCH("ntitulé",G37)))</formula>
    </cfRule>
    <cfRule type="containsBlanks" dxfId="88" priority="58">
      <formula>LEN(TRIM(G37))=0</formula>
    </cfRule>
  </conditionalFormatting>
  <conditionalFormatting sqref="G39">
    <cfRule type="containsText" dxfId="87" priority="55" operator="containsText" text="ntitulé">
      <formula>NOT(ISERROR(SEARCH("ntitulé",G39)))</formula>
    </cfRule>
    <cfRule type="containsBlanks" dxfId="86" priority="56">
      <formula>LEN(TRIM(G39))=0</formula>
    </cfRule>
  </conditionalFormatting>
  <conditionalFormatting sqref="G40">
    <cfRule type="containsText" dxfId="85" priority="53" operator="containsText" text="ntitulé">
      <formula>NOT(ISERROR(SEARCH("ntitulé",G40)))</formula>
    </cfRule>
    <cfRule type="containsBlanks" dxfId="84" priority="54">
      <formula>LEN(TRIM(G40))=0</formula>
    </cfRule>
  </conditionalFormatting>
  <conditionalFormatting sqref="G43">
    <cfRule type="containsText" dxfId="83" priority="51" operator="containsText" text="ntitulé">
      <formula>NOT(ISERROR(SEARCH("ntitulé",G43)))</formula>
    </cfRule>
    <cfRule type="containsBlanks" dxfId="82" priority="52">
      <formula>LEN(TRIM(G43))=0</formula>
    </cfRule>
  </conditionalFormatting>
  <conditionalFormatting sqref="G44">
    <cfRule type="containsText" dxfId="81" priority="49" operator="containsText" text="ntitulé">
      <formula>NOT(ISERROR(SEARCH("ntitulé",G44)))</formula>
    </cfRule>
    <cfRule type="containsBlanks" dxfId="80" priority="50">
      <formula>LEN(TRIM(G44))=0</formula>
    </cfRule>
  </conditionalFormatting>
  <conditionalFormatting sqref="G45">
    <cfRule type="containsText" dxfId="79" priority="47" operator="containsText" text="ntitulé">
      <formula>NOT(ISERROR(SEARCH("ntitulé",G45)))</formula>
    </cfRule>
    <cfRule type="containsBlanks" dxfId="78" priority="48">
      <formula>LEN(TRIM(G45))=0</formula>
    </cfRule>
  </conditionalFormatting>
  <conditionalFormatting sqref="G9:G16">
    <cfRule type="containsText" dxfId="77" priority="19" operator="containsText" text="ntitulé">
      <formula>NOT(ISERROR(SEARCH("ntitulé",G9)))</formula>
    </cfRule>
    <cfRule type="containsBlanks" dxfId="76" priority="20">
      <formula>LEN(TRIM(G9))=0</formula>
    </cfRule>
  </conditionalFormatting>
  <conditionalFormatting sqref="G47">
    <cfRule type="containsText" dxfId="75" priority="45" operator="containsText" text="ntitulé">
      <formula>NOT(ISERROR(SEARCH("ntitulé",G47)))</formula>
    </cfRule>
    <cfRule type="containsBlanks" dxfId="74" priority="46">
      <formula>LEN(TRIM(G47))=0</formula>
    </cfRule>
  </conditionalFormatting>
  <conditionalFormatting sqref="G48">
    <cfRule type="containsText" dxfId="73" priority="43" operator="containsText" text="ntitulé">
      <formula>NOT(ISERROR(SEARCH("ntitulé",G48)))</formula>
    </cfRule>
    <cfRule type="containsBlanks" dxfId="72" priority="44">
      <formula>LEN(TRIM(G48))=0</formula>
    </cfRule>
  </conditionalFormatting>
  <conditionalFormatting sqref="G51">
    <cfRule type="containsText" dxfId="71" priority="41" operator="containsText" text="ntitulé">
      <formula>NOT(ISERROR(SEARCH("ntitulé",G51)))</formula>
    </cfRule>
    <cfRule type="containsBlanks" dxfId="70" priority="42">
      <formula>LEN(TRIM(G51))=0</formula>
    </cfRule>
  </conditionalFormatting>
  <conditionalFormatting sqref="G52">
    <cfRule type="containsText" dxfId="69" priority="39" operator="containsText" text="ntitulé">
      <formula>NOT(ISERROR(SEARCH("ntitulé",G52)))</formula>
    </cfRule>
    <cfRule type="containsBlanks" dxfId="68" priority="40">
      <formula>LEN(TRIM(G52))=0</formula>
    </cfRule>
  </conditionalFormatting>
  <conditionalFormatting sqref="G55">
    <cfRule type="containsText" dxfId="67" priority="37" operator="containsText" text="ntitulé">
      <formula>NOT(ISERROR(SEARCH("ntitulé",G55)))</formula>
    </cfRule>
    <cfRule type="containsBlanks" dxfId="66" priority="38">
      <formula>LEN(TRIM(G55))=0</formula>
    </cfRule>
  </conditionalFormatting>
  <conditionalFormatting sqref="G56">
    <cfRule type="containsText" dxfId="65" priority="35" operator="containsText" text="ntitulé">
      <formula>NOT(ISERROR(SEARCH("ntitulé",G56)))</formula>
    </cfRule>
    <cfRule type="containsBlanks" dxfId="64" priority="36">
      <formula>LEN(TRIM(G56))=0</formula>
    </cfRule>
  </conditionalFormatting>
  <conditionalFormatting sqref="G57">
    <cfRule type="containsText" dxfId="63" priority="33" operator="containsText" text="ntitulé">
      <formula>NOT(ISERROR(SEARCH("ntitulé",G57)))</formula>
    </cfRule>
    <cfRule type="containsBlanks" dxfId="62" priority="34">
      <formula>LEN(TRIM(G57))=0</formula>
    </cfRule>
  </conditionalFormatting>
  <conditionalFormatting sqref="G58:G62">
    <cfRule type="containsText" dxfId="61" priority="31" operator="containsText" text="ntitulé">
      <formula>NOT(ISERROR(SEARCH("ntitulé",G58)))</formula>
    </cfRule>
    <cfRule type="containsBlanks" dxfId="60" priority="32">
      <formula>LEN(TRIM(G58))=0</formula>
    </cfRule>
  </conditionalFormatting>
  <conditionalFormatting sqref="G63">
    <cfRule type="containsText" dxfId="59" priority="29" operator="containsText" text="ntitulé">
      <formula>NOT(ISERROR(SEARCH("ntitulé",G63)))</formula>
    </cfRule>
    <cfRule type="containsBlanks" dxfId="58" priority="30">
      <formula>LEN(TRIM(G63))=0</formula>
    </cfRule>
  </conditionalFormatting>
  <conditionalFormatting sqref="G65">
    <cfRule type="containsText" dxfId="57" priority="27" operator="containsText" text="ntitulé">
      <formula>NOT(ISERROR(SEARCH("ntitulé",G65)))</formula>
    </cfRule>
    <cfRule type="containsBlanks" dxfId="56" priority="28">
      <formula>LEN(TRIM(G65))=0</formula>
    </cfRule>
  </conditionalFormatting>
  <conditionalFormatting sqref="G66">
    <cfRule type="containsText" dxfId="55" priority="25" operator="containsText" text="ntitulé">
      <formula>NOT(ISERROR(SEARCH("ntitulé",G66)))</formula>
    </cfRule>
    <cfRule type="containsBlanks" dxfId="54" priority="26">
      <formula>LEN(TRIM(G66))=0</formula>
    </cfRule>
  </conditionalFormatting>
  <conditionalFormatting sqref="G69">
    <cfRule type="containsText" dxfId="53" priority="23" operator="containsText" text="ntitulé">
      <formula>NOT(ISERROR(SEARCH("ntitulé",G69)))</formula>
    </cfRule>
    <cfRule type="containsBlanks" dxfId="52" priority="24">
      <formula>LEN(TRIM(G69))=0</formula>
    </cfRule>
  </conditionalFormatting>
  <conditionalFormatting sqref="G70">
    <cfRule type="containsText" dxfId="51" priority="21" operator="containsText" text="ntitulé">
      <formula>NOT(ISERROR(SEARCH("ntitulé",G70)))</formula>
    </cfRule>
    <cfRule type="containsBlanks" dxfId="50" priority="22">
      <formula>LEN(TRIM(G70))=0</formula>
    </cfRule>
  </conditionalFormatting>
  <conditionalFormatting sqref="G30:G31">
    <cfRule type="containsText" dxfId="49" priority="17" operator="containsText" text="ntitulé">
      <formula>NOT(ISERROR(SEARCH("ntitulé",G30)))</formula>
    </cfRule>
    <cfRule type="containsBlanks" dxfId="48" priority="18">
      <formula>LEN(TRIM(G30))=0</formula>
    </cfRule>
  </conditionalFormatting>
  <conditionalFormatting sqref="G49">
    <cfRule type="containsText" dxfId="47" priority="15" operator="containsText" text="ntitulé">
      <formula>NOT(ISERROR(SEARCH("ntitulé",G49)))</formula>
    </cfRule>
    <cfRule type="containsBlanks" dxfId="46" priority="16">
      <formula>LEN(TRIM(G49))=0</formula>
    </cfRule>
  </conditionalFormatting>
  <conditionalFormatting sqref="G67">
    <cfRule type="containsText" dxfId="45" priority="13" operator="containsText" text="ntitulé">
      <formula>NOT(ISERROR(SEARCH("ntitulé",G67)))</formula>
    </cfRule>
    <cfRule type="containsBlanks" dxfId="44" priority="14">
      <formula>LEN(TRIM(G67))=0</formula>
    </cfRule>
  </conditionalFormatting>
  <conditionalFormatting sqref="C95:C104">
    <cfRule type="containsText" dxfId="43" priority="11" operator="containsText" text="ntitulé">
      <formula>NOT(ISERROR(SEARCH("ntitulé",C95)))</formula>
    </cfRule>
    <cfRule type="containsBlanks" dxfId="42" priority="12">
      <formula>LEN(TRIM(C95))=0</formula>
    </cfRule>
  </conditionalFormatting>
  <conditionalFormatting sqref="H95:H104">
    <cfRule type="containsText" dxfId="41" priority="3" operator="containsText" text="ntitulé">
      <formula>NOT(ISERROR(SEARCH("ntitulé",H95)))</formula>
    </cfRule>
    <cfRule type="containsBlanks" dxfId="40" priority="4">
      <formula>LEN(TRIM(H95))=0</formula>
    </cfRule>
  </conditionalFormatting>
  <conditionalFormatting sqref="D95:D104">
    <cfRule type="containsText" dxfId="39" priority="9" operator="containsText" text="ntitulé">
      <formula>NOT(ISERROR(SEARCH("ntitulé",D95)))</formula>
    </cfRule>
    <cfRule type="containsBlanks" dxfId="38" priority="10">
      <formula>LEN(TRIM(D95))=0</formula>
    </cfRule>
  </conditionalFormatting>
  <conditionalFormatting sqref="E95:E104">
    <cfRule type="containsText" dxfId="37" priority="7" operator="containsText" text="ntitulé">
      <formula>NOT(ISERROR(SEARCH("ntitulé",E95)))</formula>
    </cfRule>
    <cfRule type="containsBlanks" dxfId="36" priority="8">
      <formula>LEN(TRIM(E95))=0</formula>
    </cfRule>
  </conditionalFormatting>
  <conditionalFormatting sqref="F95:F104">
    <cfRule type="containsText" dxfId="35" priority="5" operator="containsText" text="ntitulé">
      <formula>NOT(ISERROR(SEARCH("ntitulé",F95)))</formula>
    </cfRule>
    <cfRule type="containsBlanks" dxfId="34" priority="6">
      <formula>LEN(TRIM(F95))=0</formula>
    </cfRule>
  </conditionalFormatting>
  <conditionalFormatting sqref="G95:G104">
    <cfRule type="containsText" dxfId="33" priority="1" operator="containsText" text="ntitulé">
      <formula>NOT(ISERROR(SEARCH("ntitulé",G95)))</formula>
    </cfRule>
    <cfRule type="containsBlanks" dxfId="32" priority="2">
      <formula>LEN(TRIM(G95))=0</formula>
    </cfRule>
  </conditionalFormatting>
  <hyperlinks>
    <hyperlink ref="A1" location="TAB00!A1" display="Retour page de garde" xr:uid="{00000000-0004-0000-2800-000000000000}"/>
  </hyperlinks>
  <pageMargins left="0.25" right="0.25" top="0.75" bottom="0.75" header="0.3" footer="0.3"/>
  <pageSetup paperSize="9" scale="80" fitToHeight="0" orientation="landscape" verticalDpi="300" r:id="rId1"/>
  <rowBreaks count="4" manualBreakCount="4">
    <brk id="19" max="11" man="1"/>
    <brk id="53" max="12" man="1"/>
    <brk id="91" max="11" man="1"/>
    <brk id="105" max="12"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273"/>
  <sheetViews>
    <sheetView zoomScaleNormal="100" workbookViewId="0">
      <selection activeCell="A3" sqref="A3"/>
    </sheetView>
  </sheetViews>
  <sheetFormatPr baseColWidth="10" defaultColWidth="7.83203125" defaultRowHeight="13.5" x14ac:dyDescent="0.3"/>
  <cols>
    <col min="1" max="1" width="39" style="142" customWidth="1"/>
    <col min="2" max="2" width="6.5" style="141" bestFit="1" customWidth="1"/>
    <col min="3" max="4" width="15" style="142" customWidth="1"/>
    <col min="5" max="5" width="15" style="140" customWidth="1"/>
    <col min="6" max="6" width="15.83203125" style="140" customWidth="1"/>
    <col min="7" max="7" width="16.1640625" style="140" customWidth="1"/>
    <col min="8" max="8" width="1.83203125" style="140" customWidth="1"/>
    <col min="9" max="9" width="9.83203125" style="142" customWidth="1"/>
    <col min="10" max="10" width="8.5" style="140" customWidth="1"/>
    <col min="11" max="11" width="8.83203125" style="140" customWidth="1"/>
    <col min="12" max="12" width="9.83203125" style="140" customWidth="1"/>
    <col min="13" max="16384" width="7.83203125" style="140"/>
  </cols>
  <sheetData>
    <row r="1" spans="1:12" ht="15" x14ac:dyDescent="0.3">
      <c r="A1" s="149" t="s">
        <v>33</v>
      </c>
      <c r="B1" s="140"/>
      <c r="C1" s="140"/>
      <c r="D1" s="140"/>
      <c r="I1" s="140"/>
    </row>
    <row r="3" spans="1:12" ht="21" x14ac:dyDescent="0.3">
      <c r="A3" s="129" t="str">
        <f>TAB00!B94&amp;" : "&amp;TAB00!C94</f>
        <v>TAB10 : Evolution bilancielle</v>
      </c>
      <c r="B3" s="129"/>
      <c r="C3" s="129"/>
      <c r="D3" s="129"/>
      <c r="E3" s="129"/>
      <c r="F3" s="129"/>
      <c r="G3" s="129"/>
      <c r="H3" s="129"/>
      <c r="I3" s="129"/>
      <c r="J3" s="129"/>
      <c r="K3" s="129"/>
      <c r="L3" s="129"/>
    </row>
    <row r="5" spans="1:12" ht="15" x14ac:dyDescent="0.3">
      <c r="A5" s="209" t="s">
        <v>660</v>
      </c>
      <c r="B5" s="210"/>
      <c r="C5" s="211"/>
      <c r="D5" s="211"/>
      <c r="E5" s="212"/>
      <c r="F5" s="212"/>
      <c r="G5" s="212"/>
      <c r="I5" s="211"/>
      <c r="J5" s="212"/>
      <c r="K5" s="212"/>
      <c r="L5" s="212"/>
    </row>
    <row r="6" spans="1:12" x14ac:dyDescent="0.3">
      <c r="A6" s="213"/>
      <c r="B6" s="213"/>
      <c r="C6" s="213"/>
      <c r="D6" s="213"/>
      <c r="E6" s="213"/>
      <c r="F6" s="213"/>
      <c r="G6" s="213"/>
      <c r="I6" s="213"/>
      <c r="J6" s="213"/>
      <c r="K6" s="213"/>
      <c r="L6" s="213"/>
    </row>
    <row r="7" spans="1:12" x14ac:dyDescent="0.3">
      <c r="A7" s="213"/>
      <c r="B7" s="213"/>
      <c r="C7" s="213"/>
      <c r="D7" s="213"/>
      <c r="E7" s="213"/>
      <c r="F7" s="213"/>
      <c r="G7" s="213"/>
      <c r="I7" s="624" t="s">
        <v>694</v>
      </c>
      <c r="J7" s="625"/>
      <c r="K7" s="625"/>
      <c r="L7" s="626"/>
    </row>
    <row r="8" spans="1:12" ht="27" x14ac:dyDescent="0.3">
      <c r="A8" s="132" t="s">
        <v>122</v>
      </c>
      <c r="B8" s="111" t="s">
        <v>144</v>
      </c>
      <c r="C8" s="132" t="str">
        <f>"REALITE "&amp;TAB00!E14-4</f>
        <v>REALITE 2020</v>
      </c>
      <c r="D8" s="132" t="str">
        <f>"REALITE "&amp;TAB00!E14-3</f>
        <v>REALITE 2021</v>
      </c>
      <c r="E8" s="132" t="str">
        <f>"REALITE "&amp;TAB00!E14-2</f>
        <v>REALITE 2022</v>
      </c>
      <c r="F8" s="132" t="str">
        <f>"REALITE "&amp;TAB00!E14-1</f>
        <v>REALITE 2023</v>
      </c>
      <c r="G8" s="132" t="str">
        <f>"REALITE "&amp;TAB00!E14</f>
        <v>REALITE 2024</v>
      </c>
      <c r="I8" s="132" t="str">
        <f>RIGHT(D8,4)&amp;" - "&amp;RIGHT(C8,4)</f>
        <v>2021 - 2020</v>
      </c>
      <c r="J8" s="132" t="str">
        <f>RIGHT(E8,4)&amp;" - "&amp;RIGHT(D8,4)</f>
        <v>2022 - 2021</v>
      </c>
      <c r="K8" s="132" t="str">
        <f>RIGHT(F8,4)&amp;" - "&amp;RIGHT(E8,4)</f>
        <v>2023 - 2022</v>
      </c>
      <c r="L8" s="132" t="str">
        <f>RIGHT(G8,4)&amp;" - "&amp;RIGHT(F8,4)</f>
        <v>2024 - 2023</v>
      </c>
    </row>
    <row r="9" spans="1:12" x14ac:dyDescent="0.3">
      <c r="A9" s="214" t="s">
        <v>123</v>
      </c>
      <c r="B9" s="215" t="s">
        <v>124</v>
      </c>
      <c r="C9" s="216">
        <f>SUM(C10:C13)</f>
        <v>0</v>
      </c>
      <c r="D9" s="216">
        <f>SUM(D10:D13)</f>
        <v>0</v>
      </c>
      <c r="E9" s="216">
        <f>SUM(E10:E13)</f>
        <v>0</v>
      </c>
      <c r="F9" s="217">
        <f>SUM(F10:F13)</f>
        <v>0</v>
      </c>
      <c r="G9" s="217">
        <f>SUM(G10:G13)</f>
        <v>0</v>
      </c>
      <c r="I9" s="218">
        <f t="shared" ref="I9:I21" si="0">IFERROR(IF(AND(ROUND(SUM(C9:C9),0)=0,ROUND(SUM(D9:D9),0)&gt;ROUND(SUM(C9:C9),0)),"INF",(ROUND(SUM(D9:D9),0)-ROUND(SUM(C9:C9),0))/ROUND(SUM(C9:C9),0)),0)</f>
        <v>0</v>
      </c>
      <c r="J9" s="218">
        <f t="shared" ref="J9:J21" si="1">IFERROR(IF(AND(ROUND(SUM(D9),0)=0,ROUND(SUM(E9:E9),0)&gt;ROUND(SUM(D9),0)),"INF",(ROUND(SUM(E9:E9),0)-ROUND(SUM(D9),0))/ROUND(SUM(D9),0)),0)</f>
        <v>0</v>
      </c>
      <c r="K9" s="218">
        <f t="shared" ref="K9:K21" si="2">IFERROR(IF(AND(ROUND(SUM(E9),0)=0,ROUND(SUM(F9:F9),0)&gt;ROUND(SUM(E9),0)),"INF",(ROUND(SUM(F9:F9),0)-ROUND(SUM(E9),0))/ROUND(SUM(E9),0)),0)</f>
        <v>0</v>
      </c>
      <c r="L9" s="218">
        <f t="shared" ref="L9:L21" si="3">IFERROR(IF(AND(ROUND(SUM(F9),0)=0,ROUND(SUM(G9:G9),0)&gt;ROUND(SUM(F9),0)),"INF",(ROUND(SUM(G9:G9),0)-ROUND(SUM(F9),0))/ROUND(SUM(F9),0)),0)</f>
        <v>0</v>
      </c>
    </row>
    <row r="10" spans="1:12" x14ac:dyDescent="0.3">
      <c r="A10" s="219" t="s">
        <v>125</v>
      </c>
      <c r="B10" s="220">
        <v>20</v>
      </c>
      <c r="C10" s="221"/>
      <c r="D10" s="221"/>
      <c r="E10" s="221"/>
      <c r="F10" s="221"/>
      <c r="G10" s="221"/>
      <c r="I10" s="218">
        <f t="shared" si="0"/>
        <v>0</v>
      </c>
      <c r="J10" s="218">
        <f t="shared" si="1"/>
        <v>0</v>
      </c>
      <c r="K10" s="218">
        <f t="shared" si="2"/>
        <v>0</v>
      </c>
      <c r="L10" s="218">
        <f t="shared" si="3"/>
        <v>0</v>
      </c>
    </row>
    <row r="11" spans="1:12" ht="13.15" customHeight="1" x14ac:dyDescent="0.3">
      <c r="A11" s="219" t="s">
        <v>126</v>
      </c>
      <c r="B11" s="220">
        <v>21</v>
      </c>
      <c r="C11" s="221"/>
      <c r="D11" s="221"/>
      <c r="E11" s="221"/>
      <c r="F11" s="221"/>
      <c r="G11" s="221"/>
      <c r="I11" s="218">
        <f t="shared" si="0"/>
        <v>0</v>
      </c>
      <c r="J11" s="218">
        <f t="shared" si="1"/>
        <v>0</v>
      </c>
      <c r="K11" s="218">
        <f t="shared" si="2"/>
        <v>0</v>
      </c>
      <c r="L11" s="218">
        <f t="shared" si="3"/>
        <v>0</v>
      </c>
    </row>
    <row r="12" spans="1:12" ht="13.15" customHeight="1" x14ac:dyDescent="0.3">
      <c r="A12" s="219" t="s">
        <v>127</v>
      </c>
      <c r="B12" s="220" t="s">
        <v>128</v>
      </c>
      <c r="C12" s="221"/>
      <c r="D12" s="221"/>
      <c r="E12" s="221"/>
      <c r="F12" s="221"/>
      <c r="G12" s="221"/>
      <c r="I12" s="218">
        <f t="shared" si="0"/>
        <v>0</v>
      </c>
      <c r="J12" s="218">
        <f t="shared" si="1"/>
        <v>0</v>
      </c>
      <c r="K12" s="218">
        <f t="shared" si="2"/>
        <v>0</v>
      </c>
      <c r="L12" s="218">
        <f t="shared" si="3"/>
        <v>0</v>
      </c>
    </row>
    <row r="13" spans="1:12" x14ac:dyDescent="0.3">
      <c r="A13" s="219" t="s">
        <v>129</v>
      </c>
      <c r="B13" s="220">
        <v>28</v>
      </c>
      <c r="C13" s="221"/>
      <c r="D13" s="221"/>
      <c r="E13" s="221"/>
      <c r="F13" s="221"/>
      <c r="G13" s="221"/>
      <c r="I13" s="218">
        <f t="shared" si="0"/>
        <v>0</v>
      </c>
      <c r="J13" s="218">
        <f t="shared" si="1"/>
        <v>0</v>
      </c>
      <c r="K13" s="218">
        <f t="shared" si="2"/>
        <v>0</v>
      </c>
      <c r="L13" s="218">
        <f t="shared" si="3"/>
        <v>0</v>
      </c>
    </row>
    <row r="14" spans="1:12" x14ac:dyDescent="0.3">
      <c r="A14" s="214" t="s">
        <v>130</v>
      </c>
      <c r="B14" s="215" t="s">
        <v>131</v>
      </c>
      <c r="C14" s="216">
        <f t="shared" ref="C14:F14" si="4">SUM(C15:C20)</f>
        <v>0</v>
      </c>
      <c r="D14" s="216">
        <f t="shared" si="4"/>
        <v>0</v>
      </c>
      <c r="E14" s="216">
        <f t="shared" si="4"/>
        <v>0</v>
      </c>
      <c r="F14" s="216">
        <f t="shared" si="4"/>
        <v>0</v>
      </c>
      <c r="G14" s="216">
        <f>SUM(G15:G20)</f>
        <v>0</v>
      </c>
      <c r="I14" s="218">
        <f t="shared" si="0"/>
        <v>0</v>
      </c>
      <c r="J14" s="218">
        <f t="shared" si="1"/>
        <v>0</v>
      </c>
      <c r="K14" s="218">
        <f t="shared" si="2"/>
        <v>0</v>
      </c>
      <c r="L14" s="218">
        <f t="shared" si="3"/>
        <v>0</v>
      </c>
    </row>
    <row r="15" spans="1:12" x14ac:dyDescent="0.3">
      <c r="A15" s="219" t="s">
        <v>132</v>
      </c>
      <c r="B15" s="220">
        <v>29</v>
      </c>
      <c r="C15" s="221"/>
      <c r="D15" s="221"/>
      <c r="E15" s="221"/>
      <c r="F15" s="221"/>
      <c r="G15" s="221"/>
      <c r="I15" s="218">
        <f t="shared" si="0"/>
        <v>0</v>
      </c>
      <c r="J15" s="218">
        <f t="shared" si="1"/>
        <v>0</v>
      </c>
      <c r="K15" s="218">
        <f t="shared" si="2"/>
        <v>0</v>
      </c>
      <c r="L15" s="218">
        <f t="shared" si="3"/>
        <v>0</v>
      </c>
    </row>
    <row r="16" spans="1:12" x14ac:dyDescent="0.3">
      <c r="A16" s="219" t="s">
        <v>133</v>
      </c>
      <c r="B16" s="220">
        <v>3</v>
      </c>
      <c r="C16" s="221"/>
      <c r="D16" s="221"/>
      <c r="E16" s="221"/>
      <c r="F16" s="221"/>
      <c r="G16" s="221"/>
      <c r="I16" s="218">
        <f t="shared" si="0"/>
        <v>0</v>
      </c>
      <c r="J16" s="218">
        <f t="shared" si="1"/>
        <v>0</v>
      </c>
      <c r="K16" s="218">
        <f t="shared" si="2"/>
        <v>0</v>
      </c>
      <c r="L16" s="218">
        <f t="shared" si="3"/>
        <v>0</v>
      </c>
    </row>
    <row r="17" spans="1:12" x14ac:dyDescent="0.3">
      <c r="A17" s="219" t="s">
        <v>134</v>
      </c>
      <c r="B17" s="220" t="s">
        <v>135</v>
      </c>
      <c r="C17" s="221"/>
      <c r="D17" s="221"/>
      <c r="E17" s="221"/>
      <c r="F17" s="221"/>
      <c r="G17" s="221"/>
      <c r="I17" s="218">
        <f t="shared" si="0"/>
        <v>0</v>
      </c>
      <c r="J17" s="218">
        <f t="shared" si="1"/>
        <v>0</v>
      </c>
      <c r="K17" s="218">
        <f t="shared" si="2"/>
        <v>0</v>
      </c>
      <c r="L17" s="218">
        <f t="shared" si="3"/>
        <v>0</v>
      </c>
    </row>
    <row r="18" spans="1:12" x14ac:dyDescent="0.3">
      <c r="A18" s="219" t="s">
        <v>680</v>
      </c>
      <c r="B18" s="220" t="s">
        <v>136</v>
      </c>
      <c r="C18" s="221"/>
      <c r="D18" s="221"/>
      <c r="E18" s="221"/>
      <c r="F18" s="221"/>
      <c r="G18" s="221"/>
      <c r="I18" s="218">
        <f t="shared" si="0"/>
        <v>0</v>
      </c>
      <c r="J18" s="218">
        <f t="shared" si="1"/>
        <v>0</v>
      </c>
      <c r="K18" s="218">
        <f t="shared" si="2"/>
        <v>0</v>
      </c>
      <c r="L18" s="218">
        <f t="shared" si="3"/>
        <v>0</v>
      </c>
    </row>
    <row r="19" spans="1:12" x14ac:dyDescent="0.3">
      <c r="A19" s="219" t="s">
        <v>137</v>
      </c>
      <c r="B19" s="220" t="s">
        <v>138</v>
      </c>
      <c r="C19" s="221"/>
      <c r="D19" s="221"/>
      <c r="E19" s="221"/>
      <c r="F19" s="221"/>
      <c r="G19" s="221"/>
      <c r="I19" s="218">
        <f t="shared" si="0"/>
        <v>0</v>
      </c>
      <c r="J19" s="218">
        <f t="shared" si="1"/>
        <v>0</v>
      </c>
      <c r="K19" s="218">
        <f t="shared" si="2"/>
        <v>0</v>
      </c>
      <c r="L19" s="218">
        <f t="shared" si="3"/>
        <v>0</v>
      </c>
    </row>
    <row r="20" spans="1:12" x14ac:dyDescent="0.3">
      <c r="A20" s="222" t="s">
        <v>139</v>
      </c>
      <c r="B20" s="215" t="s">
        <v>140</v>
      </c>
      <c r="C20" s="223"/>
      <c r="D20" s="223"/>
      <c r="E20" s="223"/>
      <c r="F20" s="223"/>
      <c r="G20" s="223"/>
      <c r="I20" s="218">
        <f t="shared" si="0"/>
        <v>0</v>
      </c>
      <c r="J20" s="218">
        <f t="shared" si="1"/>
        <v>0</v>
      </c>
      <c r="K20" s="218">
        <f t="shared" si="2"/>
        <v>0</v>
      </c>
      <c r="L20" s="218">
        <f t="shared" si="3"/>
        <v>0</v>
      </c>
    </row>
    <row r="21" spans="1:12" x14ac:dyDescent="0.3">
      <c r="A21" s="31" t="s">
        <v>141</v>
      </c>
      <c r="B21" s="224" t="s">
        <v>142</v>
      </c>
      <c r="C21" s="32">
        <f t="shared" ref="C21:F21" si="5">SUM(C9,C14)</f>
        <v>0</v>
      </c>
      <c r="D21" s="32">
        <f t="shared" si="5"/>
        <v>0</v>
      </c>
      <c r="E21" s="32">
        <f t="shared" si="5"/>
        <v>0</v>
      </c>
      <c r="F21" s="32">
        <f t="shared" si="5"/>
        <v>0</v>
      </c>
      <c r="G21" s="32">
        <f>SUM(G9,G14)</f>
        <v>0</v>
      </c>
      <c r="I21" s="225">
        <f t="shared" si="0"/>
        <v>0</v>
      </c>
      <c r="J21" s="225">
        <f t="shared" si="1"/>
        <v>0</v>
      </c>
      <c r="K21" s="225">
        <f t="shared" si="2"/>
        <v>0</v>
      </c>
      <c r="L21" s="225">
        <f t="shared" si="3"/>
        <v>0</v>
      </c>
    </row>
    <row r="22" spans="1:12" x14ac:dyDescent="0.3">
      <c r="A22" s="140"/>
      <c r="C22" s="150"/>
      <c r="D22" s="150"/>
      <c r="E22" s="150"/>
      <c r="F22" s="150"/>
      <c r="G22" s="150"/>
      <c r="I22" s="150"/>
      <c r="J22" s="150"/>
      <c r="K22" s="150"/>
      <c r="L22" s="150"/>
    </row>
    <row r="23" spans="1:12" x14ac:dyDescent="0.3">
      <c r="A23" s="140"/>
      <c r="C23" s="150"/>
      <c r="D23" s="150"/>
      <c r="E23" s="150"/>
      <c r="F23" s="150"/>
      <c r="G23" s="150"/>
      <c r="I23" s="624" t="s">
        <v>694</v>
      </c>
      <c r="J23" s="625"/>
      <c r="K23" s="625"/>
      <c r="L23" s="626"/>
    </row>
    <row r="24" spans="1:12" ht="27" x14ac:dyDescent="0.3">
      <c r="A24" s="132" t="s">
        <v>143</v>
      </c>
      <c r="B24" s="132" t="s">
        <v>144</v>
      </c>
      <c r="C24" s="132" t="str">
        <f>C8</f>
        <v>REALITE 2020</v>
      </c>
      <c r="D24" s="132" t="str">
        <f t="shared" ref="D24:G24" si="6">D8</f>
        <v>REALITE 2021</v>
      </c>
      <c r="E24" s="132" t="str">
        <f t="shared" si="6"/>
        <v>REALITE 2022</v>
      </c>
      <c r="F24" s="132" t="str">
        <f t="shared" si="6"/>
        <v>REALITE 2023</v>
      </c>
      <c r="G24" s="132" t="str">
        <f t="shared" si="6"/>
        <v>REALITE 2024</v>
      </c>
      <c r="I24" s="132" t="str">
        <f>RIGHT(D24,4)&amp;" - "&amp;RIGHT(C24,4)</f>
        <v>2021 - 2020</v>
      </c>
      <c r="J24" s="132" t="str">
        <f>RIGHT(E24,4)&amp;" - "&amp;RIGHT(D24,4)</f>
        <v>2022 - 2021</v>
      </c>
      <c r="K24" s="132" t="str">
        <f>RIGHT(F24,4)&amp;" - "&amp;RIGHT(E24,4)</f>
        <v>2023 - 2022</v>
      </c>
      <c r="L24" s="132" t="str">
        <f>RIGHT(G24,4)&amp;" - "&amp;RIGHT(F24,4)</f>
        <v>2024 - 2023</v>
      </c>
    </row>
    <row r="25" spans="1:12" x14ac:dyDescent="0.3">
      <c r="A25" s="214" t="s">
        <v>145</v>
      </c>
      <c r="B25" s="215" t="s">
        <v>146</v>
      </c>
      <c r="C25" s="216">
        <f t="shared" ref="C25:F25" si="7">SUM(C26:C31)</f>
        <v>0</v>
      </c>
      <c r="D25" s="216">
        <f t="shared" si="7"/>
        <v>0</v>
      </c>
      <c r="E25" s="216">
        <f t="shared" si="7"/>
        <v>0</v>
      </c>
      <c r="F25" s="216">
        <f t="shared" si="7"/>
        <v>0</v>
      </c>
      <c r="G25" s="216">
        <f>SUM(G26:G31)</f>
        <v>0</v>
      </c>
      <c r="I25" s="218">
        <f t="shared" ref="I25:I48" si="8">IFERROR(IF(AND(ROUND(SUM(C25:C25),0)=0,ROUND(SUM(D25:D25),0)&gt;ROUND(SUM(C25:C25),0)),"INF",(ROUND(SUM(D25:D25),0)-ROUND(SUM(C25:C25),0))/ROUND(SUM(C25:C25),0)),0)</f>
        <v>0</v>
      </c>
      <c r="J25" s="218">
        <f t="shared" ref="J25:J48" si="9">IFERROR(IF(AND(ROUND(SUM(D25),0)=0,ROUND(SUM(E25:E25),0)&gt;ROUND(SUM(D25),0)),"INF",(ROUND(SUM(E25:E25),0)-ROUND(SUM(D25),0))/ROUND(SUM(D25),0)),0)</f>
        <v>0</v>
      </c>
      <c r="K25" s="218">
        <f t="shared" ref="K25:K48" si="10">IFERROR(IF(AND(ROUND(SUM(E25),0)=0,ROUND(SUM(F25:F25),0)&gt;ROUND(SUM(E25),0)),"INF",(ROUND(SUM(F25:F25),0)-ROUND(SUM(E25),0))/ROUND(SUM(E25),0)),0)</f>
        <v>0</v>
      </c>
      <c r="L25" s="218">
        <f t="shared" ref="L25:L48" si="11">IFERROR(IF(AND(ROUND(SUM(F25),0)=0,ROUND(SUM(G25:G25),0)&gt;ROUND(SUM(F25),0)),"INF",(ROUND(SUM(G25:G25),0)-ROUND(SUM(F25),0))/ROUND(SUM(F25),0)),0)</f>
        <v>0</v>
      </c>
    </row>
    <row r="26" spans="1:12" x14ac:dyDescent="0.3">
      <c r="A26" s="219" t="s">
        <v>147</v>
      </c>
      <c r="B26" s="220">
        <v>10</v>
      </c>
      <c r="C26" s="221"/>
      <c r="D26" s="221"/>
      <c r="E26" s="221"/>
      <c r="F26" s="221"/>
      <c r="G26" s="221"/>
      <c r="I26" s="218">
        <f t="shared" si="8"/>
        <v>0</v>
      </c>
      <c r="J26" s="218">
        <f t="shared" si="9"/>
        <v>0</v>
      </c>
      <c r="K26" s="218">
        <f t="shared" si="10"/>
        <v>0</v>
      </c>
      <c r="L26" s="218">
        <f t="shared" si="11"/>
        <v>0</v>
      </c>
    </row>
    <row r="27" spans="1:12" x14ac:dyDescent="0.3">
      <c r="A27" s="219" t="s">
        <v>148</v>
      </c>
      <c r="B27" s="220">
        <v>11</v>
      </c>
      <c r="C27" s="221"/>
      <c r="D27" s="221"/>
      <c r="E27" s="221"/>
      <c r="F27" s="221"/>
      <c r="G27" s="221"/>
      <c r="I27" s="218">
        <f t="shared" si="8"/>
        <v>0</v>
      </c>
      <c r="J27" s="218">
        <f t="shared" si="9"/>
        <v>0</v>
      </c>
      <c r="K27" s="218">
        <f t="shared" si="10"/>
        <v>0</v>
      </c>
      <c r="L27" s="218">
        <f t="shared" si="11"/>
        <v>0</v>
      </c>
    </row>
    <row r="28" spans="1:12" x14ac:dyDescent="0.3">
      <c r="A28" s="219" t="s">
        <v>149</v>
      </c>
      <c r="B28" s="220">
        <v>12</v>
      </c>
      <c r="C28" s="221"/>
      <c r="D28" s="221"/>
      <c r="E28" s="221"/>
      <c r="F28" s="221"/>
      <c r="G28" s="221"/>
      <c r="I28" s="218">
        <f t="shared" si="8"/>
        <v>0</v>
      </c>
      <c r="J28" s="218">
        <f t="shared" si="9"/>
        <v>0</v>
      </c>
      <c r="K28" s="218">
        <f t="shared" si="10"/>
        <v>0</v>
      </c>
      <c r="L28" s="218">
        <f t="shared" si="11"/>
        <v>0</v>
      </c>
    </row>
    <row r="29" spans="1:12" x14ac:dyDescent="0.3">
      <c r="A29" s="219" t="s">
        <v>150</v>
      </c>
      <c r="B29" s="220">
        <v>13</v>
      </c>
      <c r="C29" s="221"/>
      <c r="D29" s="221"/>
      <c r="E29" s="221"/>
      <c r="F29" s="221"/>
      <c r="G29" s="221"/>
      <c r="I29" s="218">
        <f t="shared" si="8"/>
        <v>0</v>
      </c>
      <c r="J29" s="218">
        <f t="shared" si="9"/>
        <v>0</v>
      </c>
      <c r="K29" s="218">
        <f t="shared" si="10"/>
        <v>0</v>
      </c>
      <c r="L29" s="218">
        <f t="shared" si="11"/>
        <v>0</v>
      </c>
    </row>
    <row r="30" spans="1:12" x14ac:dyDescent="0.3">
      <c r="A30" s="219" t="s">
        <v>151</v>
      </c>
      <c r="B30" s="220">
        <v>14</v>
      </c>
      <c r="C30" s="221"/>
      <c r="D30" s="221"/>
      <c r="E30" s="221"/>
      <c r="F30" s="221"/>
      <c r="G30" s="221"/>
      <c r="I30" s="218">
        <f t="shared" si="8"/>
        <v>0</v>
      </c>
      <c r="J30" s="218">
        <f t="shared" si="9"/>
        <v>0</v>
      </c>
      <c r="K30" s="218">
        <f t="shared" si="10"/>
        <v>0</v>
      </c>
      <c r="L30" s="218">
        <f t="shared" si="11"/>
        <v>0</v>
      </c>
    </row>
    <row r="31" spans="1:12" x14ac:dyDescent="0.3">
      <c r="A31" s="219" t="s">
        <v>152</v>
      </c>
      <c r="B31" s="220">
        <v>15</v>
      </c>
      <c r="C31" s="221"/>
      <c r="D31" s="221"/>
      <c r="E31" s="221"/>
      <c r="F31" s="221"/>
      <c r="G31" s="221"/>
      <c r="I31" s="218">
        <f t="shared" si="8"/>
        <v>0</v>
      </c>
      <c r="J31" s="218">
        <f t="shared" si="9"/>
        <v>0</v>
      </c>
      <c r="K31" s="218">
        <f t="shared" si="10"/>
        <v>0</v>
      </c>
      <c r="L31" s="218">
        <f t="shared" si="11"/>
        <v>0</v>
      </c>
    </row>
    <row r="32" spans="1:12" x14ac:dyDescent="0.3">
      <c r="A32" s="214" t="s">
        <v>153</v>
      </c>
      <c r="B32" s="215">
        <v>16</v>
      </c>
      <c r="C32" s="216">
        <f t="shared" ref="C32:G32" si="12">C33</f>
        <v>0</v>
      </c>
      <c r="D32" s="216">
        <f t="shared" si="12"/>
        <v>0</v>
      </c>
      <c r="E32" s="216">
        <f t="shared" si="12"/>
        <v>0</v>
      </c>
      <c r="F32" s="216">
        <f t="shared" si="12"/>
        <v>0</v>
      </c>
      <c r="G32" s="216">
        <f t="shared" si="12"/>
        <v>0</v>
      </c>
      <c r="I32" s="218">
        <f t="shared" si="8"/>
        <v>0</v>
      </c>
      <c r="J32" s="218">
        <f t="shared" si="9"/>
        <v>0</v>
      </c>
      <c r="K32" s="218">
        <f t="shared" si="10"/>
        <v>0</v>
      </c>
      <c r="L32" s="218">
        <f t="shared" si="11"/>
        <v>0</v>
      </c>
    </row>
    <row r="33" spans="1:12" x14ac:dyDescent="0.3">
      <c r="A33" s="219" t="s">
        <v>154</v>
      </c>
      <c r="B33" s="220">
        <v>16</v>
      </c>
      <c r="C33" s="221"/>
      <c r="D33" s="221"/>
      <c r="E33" s="221"/>
      <c r="F33" s="221"/>
      <c r="G33" s="221"/>
      <c r="I33" s="218">
        <f t="shared" si="8"/>
        <v>0</v>
      </c>
      <c r="J33" s="218">
        <f t="shared" si="9"/>
        <v>0</v>
      </c>
      <c r="K33" s="218">
        <f t="shared" si="10"/>
        <v>0</v>
      </c>
      <c r="L33" s="218">
        <f t="shared" si="11"/>
        <v>0</v>
      </c>
    </row>
    <row r="34" spans="1:12" x14ac:dyDescent="0.3">
      <c r="A34" s="214" t="s">
        <v>155</v>
      </c>
      <c r="B34" s="215" t="s">
        <v>156</v>
      </c>
      <c r="C34" s="216">
        <f t="shared" ref="C34:F34" si="13">SUM(C35,C40,C47)</f>
        <v>0</v>
      </c>
      <c r="D34" s="216">
        <f t="shared" si="13"/>
        <v>0</v>
      </c>
      <c r="E34" s="216">
        <f t="shared" si="13"/>
        <v>0</v>
      </c>
      <c r="F34" s="216">
        <f t="shared" si="13"/>
        <v>0</v>
      </c>
      <c r="G34" s="216">
        <f>SUM(G35,G40,G47)</f>
        <v>0</v>
      </c>
      <c r="I34" s="218">
        <f t="shared" si="8"/>
        <v>0</v>
      </c>
      <c r="J34" s="218">
        <f t="shared" si="9"/>
        <v>0</v>
      </c>
      <c r="K34" s="218">
        <f t="shared" si="10"/>
        <v>0</v>
      </c>
      <c r="L34" s="218">
        <f t="shared" si="11"/>
        <v>0</v>
      </c>
    </row>
    <row r="35" spans="1:12" x14ac:dyDescent="0.3">
      <c r="A35" s="226" t="s">
        <v>679</v>
      </c>
      <c r="B35" s="215">
        <v>17</v>
      </c>
      <c r="C35" s="216">
        <f t="shared" ref="C35:F35" si="14">SUM(C36,C39)</f>
        <v>0</v>
      </c>
      <c r="D35" s="216">
        <f t="shared" si="14"/>
        <v>0</v>
      </c>
      <c r="E35" s="216">
        <f t="shared" si="14"/>
        <v>0</v>
      </c>
      <c r="F35" s="216">
        <f t="shared" si="14"/>
        <v>0</v>
      </c>
      <c r="G35" s="216">
        <f>SUM(G36,G39)</f>
        <v>0</v>
      </c>
      <c r="I35" s="218">
        <f t="shared" si="8"/>
        <v>0</v>
      </c>
      <c r="J35" s="218">
        <f t="shared" si="9"/>
        <v>0</v>
      </c>
      <c r="K35" s="218">
        <f t="shared" si="10"/>
        <v>0</v>
      </c>
      <c r="L35" s="218">
        <f t="shared" si="11"/>
        <v>0</v>
      </c>
    </row>
    <row r="36" spans="1:12" x14ac:dyDescent="0.3">
      <c r="A36" s="214" t="s">
        <v>157</v>
      </c>
      <c r="B36" s="215" t="s">
        <v>158</v>
      </c>
      <c r="C36" s="216">
        <f>SUM(C37:C38)</f>
        <v>0</v>
      </c>
      <c r="D36" s="216">
        <f>SUM(D37:D38)</f>
        <v>0</v>
      </c>
      <c r="E36" s="216">
        <f>SUM(E37:E38)</f>
        <v>0</v>
      </c>
      <c r="F36" s="216">
        <f>SUM(F37:F38)</f>
        <v>0</v>
      </c>
      <c r="G36" s="216">
        <f>SUM(G37:G38)</f>
        <v>0</v>
      </c>
      <c r="I36" s="218">
        <f t="shared" si="8"/>
        <v>0</v>
      </c>
      <c r="J36" s="218">
        <f t="shared" si="9"/>
        <v>0</v>
      </c>
      <c r="K36" s="218">
        <f t="shared" si="10"/>
        <v>0</v>
      </c>
      <c r="L36" s="218">
        <f t="shared" si="11"/>
        <v>0</v>
      </c>
    </row>
    <row r="37" spans="1:12" x14ac:dyDescent="0.3">
      <c r="A37" s="227" t="s">
        <v>159</v>
      </c>
      <c r="B37" s="220"/>
      <c r="C37" s="221"/>
      <c r="D37" s="221"/>
      <c r="E37" s="221"/>
      <c r="F37" s="221"/>
      <c r="G37" s="221"/>
      <c r="I37" s="218">
        <f t="shared" si="8"/>
        <v>0</v>
      </c>
      <c r="J37" s="218">
        <f t="shared" si="9"/>
        <v>0</v>
      </c>
      <c r="K37" s="218">
        <f t="shared" si="10"/>
        <v>0</v>
      </c>
      <c r="L37" s="218">
        <f t="shared" si="11"/>
        <v>0</v>
      </c>
    </row>
    <row r="38" spans="1:12" x14ac:dyDescent="0.3">
      <c r="A38" s="227" t="s">
        <v>160</v>
      </c>
      <c r="B38" s="220"/>
      <c r="C38" s="221"/>
      <c r="D38" s="221"/>
      <c r="E38" s="221"/>
      <c r="F38" s="221"/>
      <c r="G38" s="221"/>
      <c r="I38" s="218">
        <f t="shared" si="8"/>
        <v>0</v>
      </c>
      <c r="J38" s="218">
        <f t="shared" si="9"/>
        <v>0</v>
      </c>
      <c r="K38" s="218">
        <f t="shared" si="10"/>
        <v>0</v>
      </c>
      <c r="L38" s="218">
        <f t="shared" si="11"/>
        <v>0</v>
      </c>
    </row>
    <row r="39" spans="1:12" x14ac:dyDescent="0.3">
      <c r="A39" s="227" t="s">
        <v>161</v>
      </c>
      <c r="B39" s="220" t="s">
        <v>162</v>
      </c>
      <c r="C39" s="221"/>
      <c r="D39" s="221"/>
      <c r="E39" s="221"/>
      <c r="F39" s="221"/>
      <c r="G39" s="221"/>
      <c r="I39" s="218">
        <f t="shared" si="8"/>
        <v>0</v>
      </c>
      <c r="J39" s="218">
        <f t="shared" si="9"/>
        <v>0</v>
      </c>
      <c r="K39" s="218">
        <f t="shared" si="10"/>
        <v>0</v>
      </c>
      <c r="L39" s="218">
        <f t="shared" si="11"/>
        <v>0</v>
      </c>
    </row>
    <row r="40" spans="1:12" x14ac:dyDescent="0.3">
      <c r="A40" s="214" t="s">
        <v>163</v>
      </c>
      <c r="B40" s="215" t="s">
        <v>164</v>
      </c>
      <c r="C40" s="216">
        <f t="shared" ref="C40:F40" si="15">SUM(C41:C46)</f>
        <v>0</v>
      </c>
      <c r="D40" s="216">
        <f t="shared" si="15"/>
        <v>0</v>
      </c>
      <c r="E40" s="216">
        <f t="shared" si="15"/>
        <v>0</v>
      </c>
      <c r="F40" s="216">
        <f t="shared" si="15"/>
        <v>0</v>
      </c>
      <c r="G40" s="216">
        <f>SUM(G41:G46)</f>
        <v>0</v>
      </c>
      <c r="I40" s="218">
        <f t="shared" si="8"/>
        <v>0</v>
      </c>
      <c r="J40" s="218">
        <f t="shared" si="9"/>
        <v>0</v>
      </c>
      <c r="K40" s="218">
        <f t="shared" si="10"/>
        <v>0</v>
      </c>
      <c r="L40" s="218">
        <f t="shared" si="11"/>
        <v>0</v>
      </c>
    </row>
    <row r="41" spans="1:12" x14ac:dyDescent="0.3">
      <c r="A41" s="227" t="s">
        <v>165</v>
      </c>
      <c r="B41" s="220">
        <v>42</v>
      </c>
      <c r="C41" s="221"/>
      <c r="D41" s="221"/>
      <c r="E41" s="221"/>
      <c r="F41" s="221"/>
      <c r="G41" s="221"/>
      <c r="I41" s="218">
        <f t="shared" si="8"/>
        <v>0</v>
      </c>
      <c r="J41" s="218">
        <f t="shared" si="9"/>
        <v>0</v>
      </c>
      <c r="K41" s="218">
        <f t="shared" si="10"/>
        <v>0</v>
      </c>
      <c r="L41" s="218">
        <f t="shared" si="11"/>
        <v>0</v>
      </c>
    </row>
    <row r="42" spans="1:12" x14ac:dyDescent="0.3">
      <c r="A42" s="227" t="s">
        <v>166</v>
      </c>
      <c r="B42" s="220">
        <v>43</v>
      </c>
      <c r="C42" s="221"/>
      <c r="D42" s="221"/>
      <c r="E42" s="221"/>
      <c r="F42" s="221"/>
      <c r="G42" s="221"/>
      <c r="I42" s="218">
        <f t="shared" si="8"/>
        <v>0</v>
      </c>
      <c r="J42" s="218">
        <f t="shared" si="9"/>
        <v>0</v>
      </c>
      <c r="K42" s="218">
        <f t="shared" si="10"/>
        <v>0</v>
      </c>
      <c r="L42" s="218">
        <f t="shared" si="11"/>
        <v>0</v>
      </c>
    </row>
    <row r="43" spans="1:12" x14ac:dyDescent="0.3">
      <c r="A43" s="227" t="s">
        <v>167</v>
      </c>
      <c r="B43" s="220">
        <v>44</v>
      </c>
      <c r="C43" s="221"/>
      <c r="D43" s="221"/>
      <c r="E43" s="221"/>
      <c r="F43" s="221"/>
      <c r="G43" s="221"/>
      <c r="I43" s="218">
        <f t="shared" si="8"/>
        <v>0</v>
      </c>
      <c r="J43" s="218">
        <f t="shared" si="9"/>
        <v>0</v>
      </c>
      <c r="K43" s="218">
        <f t="shared" si="10"/>
        <v>0</v>
      </c>
      <c r="L43" s="218">
        <f t="shared" si="11"/>
        <v>0</v>
      </c>
    </row>
    <row r="44" spans="1:12" x14ac:dyDescent="0.3">
      <c r="A44" s="227" t="s">
        <v>168</v>
      </c>
      <c r="B44" s="220">
        <v>46</v>
      </c>
      <c r="C44" s="221"/>
      <c r="D44" s="221"/>
      <c r="E44" s="221"/>
      <c r="F44" s="221"/>
      <c r="G44" s="221"/>
      <c r="I44" s="218">
        <f t="shared" si="8"/>
        <v>0</v>
      </c>
      <c r="J44" s="218">
        <f t="shared" si="9"/>
        <v>0</v>
      </c>
      <c r="K44" s="218">
        <f t="shared" si="10"/>
        <v>0</v>
      </c>
      <c r="L44" s="218">
        <f t="shared" si="11"/>
        <v>0</v>
      </c>
    </row>
    <row r="45" spans="1:12" x14ac:dyDescent="0.3">
      <c r="A45" s="227" t="s">
        <v>169</v>
      </c>
      <c r="B45" s="220">
        <v>45</v>
      </c>
      <c r="C45" s="221"/>
      <c r="D45" s="221"/>
      <c r="E45" s="221"/>
      <c r="F45" s="221"/>
      <c r="G45" s="221"/>
      <c r="I45" s="218">
        <f t="shared" si="8"/>
        <v>0</v>
      </c>
      <c r="J45" s="218">
        <f t="shared" si="9"/>
        <v>0</v>
      </c>
      <c r="K45" s="218">
        <f t="shared" si="10"/>
        <v>0</v>
      </c>
      <c r="L45" s="218">
        <f t="shared" si="11"/>
        <v>0</v>
      </c>
    </row>
    <row r="46" spans="1:12" x14ac:dyDescent="0.3">
      <c r="A46" s="227" t="s">
        <v>170</v>
      </c>
      <c r="B46" s="220" t="s">
        <v>171</v>
      </c>
      <c r="C46" s="221"/>
      <c r="D46" s="221"/>
      <c r="E46" s="221"/>
      <c r="F46" s="221"/>
      <c r="G46" s="221"/>
      <c r="I46" s="218">
        <f t="shared" si="8"/>
        <v>0</v>
      </c>
      <c r="J46" s="218">
        <f t="shared" si="9"/>
        <v>0</v>
      </c>
      <c r="K46" s="218">
        <f t="shared" si="10"/>
        <v>0</v>
      </c>
      <c r="L46" s="218">
        <f t="shared" si="11"/>
        <v>0</v>
      </c>
    </row>
    <row r="47" spans="1:12" x14ac:dyDescent="0.3">
      <c r="A47" s="222" t="s">
        <v>139</v>
      </c>
      <c r="B47" s="215" t="s">
        <v>172</v>
      </c>
      <c r="C47" s="223"/>
      <c r="D47" s="223"/>
      <c r="E47" s="223"/>
      <c r="F47" s="223"/>
      <c r="G47" s="223"/>
      <c r="I47" s="218">
        <f t="shared" si="8"/>
        <v>0</v>
      </c>
      <c r="J47" s="218">
        <f t="shared" si="9"/>
        <v>0</v>
      </c>
      <c r="K47" s="218">
        <f t="shared" si="10"/>
        <v>0</v>
      </c>
      <c r="L47" s="218">
        <f t="shared" si="11"/>
        <v>0</v>
      </c>
    </row>
    <row r="48" spans="1:12" x14ac:dyDescent="0.3">
      <c r="A48" s="31" t="s">
        <v>173</v>
      </c>
      <c r="B48" s="224" t="s">
        <v>174</v>
      </c>
      <c r="C48" s="32">
        <f>SUM(C25,C32,C35,C40,C47)</f>
        <v>0</v>
      </c>
      <c r="D48" s="32">
        <f>SUM(D25,D32,D35,D40,D47)</f>
        <v>0</v>
      </c>
      <c r="E48" s="32">
        <f>SUM(E25,E32,E35,E40,E47)</f>
        <v>0</v>
      </c>
      <c r="F48" s="32">
        <f>SUM(F25,F32,F35,F40,F47)</f>
        <v>0</v>
      </c>
      <c r="G48" s="32">
        <f>SUM(G25,G32,G35,G40,G47)</f>
        <v>0</v>
      </c>
      <c r="I48" s="225">
        <f t="shared" si="8"/>
        <v>0</v>
      </c>
      <c r="J48" s="225">
        <f t="shared" si="9"/>
        <v>0</v>
      </c>
      <c r="K48" s="225">
        <f t="shared" si="10"/>
        <v>0</v>
      </c>
      <c r="L48" s="225">
        <f t="shared" si="11"/>
        <v>0</v>
      </c>
    </row>
    <row r="50" spans="1:12" ht="15" x14ac:dyDescent="0.3">
      <c r="A50" s="228" t="s">
        <v>661</v>
      </c>
      <c r="B50" s="229"/>
      <c r="C50" s="230"/>
      <c r="D50" s="230"/>
      <c r="E50" s="231"/>
      <c r="F50" s="231"/>
      <c r="G50" s="231"/>
      <c r="I50" s="230"/>
      <c r="J50" s="231"/>
      <c r="K50" s="231"/>
      <c r="L50" s="231"/>
    </row>
    <row r="51" spans="1:12" x14ac:dyDescent="0.3">
      <c r="A51" s="213"/>
      <c r="B51" s="213"/>
      <c r="C51" s="213"/>
      <c r="D51" s="213"/>
      <c r="E51" s="213"/>
      <c r="F51" s="213"/>
      <c r="G51" s="213"/>
      <c r="I51" s="213"/>
      <c r="J51" s="213"/>
      <c r="K51" s="213"/>
      <c r="L51" s="213"/>
    </row>
    <row r="52" spans="1:12" x14ac:dyDescent="0.3">
      <c r="A52" s="213"/>
      <c r="B52" s="213"/>
      <c r="C52" s="213"/>
      <c r="D52" s="213"/>
      <c r="E52" s="213"/>
      <c r="F52" s="213"/>
      <c r="G52" s="213"/>
      <c r="I52" s="624" t="s">
        <v>694</v>
      </c>
      <c r="J52" s="625"/>
      <c r="K52" s="625"/>
      <c r="L52" s="626"/>
    </row>
    <row r="53" spans="1:12" ht="27" x14ac:dyDescent="0.3">
      <c r="A53" s="132" t="s">
        <v>122</v>
      </c>
      <c r="B53" s="111" t="s">
        <v>144</v>
      </c>
      <c r="C53" s="132" t="str">
        <f>C24</f>
        <v>REALITE 2020</v>
      </c>
      <c r="D53" s="132" t="str">
        <f t="shared" ref="D53:G53" si="16">D24</f>
        <v>REALITE 2021</v>
      </c>
      <c r="E53" s="132" t="str">
        <f t="shared" si="16"/>
        <v>REALITE 2022</v>
      </c>
      <c r="F53" s="132" t="str">
        <f t="shared" si="16"/>
        <v>REALITE 2023</v>
      </c>
      <c r="G53" s="132" t="str">
        <f t="shared" si="16"/>
        <v>REALITE 2024</v>
      </c>
      <c r="I53" s="132" t="str">
        <f>RIGHT(D53,4)&amp;" - "&amp;RIGHT(C53,4)</f>
        <v>2021 - 2020</v>
      </c>
      <c r="J53" s="132" t="str">
        <f>RIGHT(E53,4)&amp;" - "&amp;RIGHT(D53,4)</f>
        <v>2022 - 2021</v>
      </c>
      <c r="K53" s="132" t="str">
        <f>RIGHT(F53,4)&amp;" - "&amp;RIGHT(E53,4)</f>
        <v>2023 - 2022</v>
      </c>
      <c r="L53" s="132" t="str">
        <f>RIGHT(G53,4)&amp;" - "&amp;RIGHT(F53,4)</f>
        <v>2024 - 2023</v>
      </c>
    </row>
    <row r="54" spans="1:12" x14ac:dyDescent="0.3">
      <c r="A54" s="214" t="s">
        <v>123</v>
      </c>
      <c r="B54" s="215" t="s">
        <v>124</v>
      </c>
      <c r="C54" s="216">
        <f>SUM(C55:C58)</f>
        <v>0</v>
      </c>
      <c r="D54" s="216">
        <f>SUM(D55:D58)</f>
        <v>0</v>
      </c>
      <c r="E54" s="216">
        <f>SUM(E55:E58)</f>
        <v>0</v>
      </c>
      <c r="F54" s="217">
        <f>SUM(F55:F58)</f>
        <v>0</v>
      </c>
      <c r="G54" s="217">
        <f>SUM(G55:G58)</f>
        <v>0</v>
      </c>
      <c r="I54" s="218">
        <f t="shared" ref="I54:I66" si="17">IFERROR(IF(AND(ROUND(SUM(C54:C54),0)=0,ROUND(SUM(D54:D54),0)&gt;ROUND(SUM(C54:C54),0)),"INF",(ROUND(SUM(D54:D54),0)-ROUND(SUM(C54:C54),0))/ROUND(SUM(C54:C54),0)),0)</f>
        <v>0</v>
      </c>
      <c r="J54" s="218">
        <f t="shared" ref="J54:J66" si="18">IFERROR(IF(AND(ROUND(SUM(D54),0)=0,ROUND(SUM(E54:E54),0)&gt;ROUND(SUM(D54),0)),"INF",(ROUND(SUM(E54:E54),0)-ROUND(SUM(D54),0))/ROUND(SUM(D54),0)),0)</f>
        <v>0</v>
      </c>
      <c r="K54" s="218">
        <f t="shared" ref="K54:K66" si="19">IFERROR(IF(AND(ROUND(SUM(E54),0)=0,ROUND(SUM(F54:F54),0)&gt;ROUND(SUM(E54),0)),"INF",(ROUND(SUM(F54:F54),0)-ROUND(SUM(E54),0))/ROUND(SUM(E54),0)),0)</f>
        <v>0</v>
      </c>
      <c r="L54" s="218">
        <f t="shared" ref="L54:L66" si="20">IFERROR(IF(AND(ROUND(SUM(F54),0)=0,ROUND(SUM(G54:G54),0)&gt;ROUND(SUM(F54),0)),"INF",(ROUND(SUM(G54:G54),0)-ROUND(SUM(F54),0))/ROUND(SUM(F54),0)),0)</f>
        <v>0</v>
      </c>
    </row>
    <row r="55" spans="1:12" x14ac:dyDescent="0.3">
      <c r="A55" s="219" t="s">
        <v>125</v>
      </c>
      <c r="B55" s="220">
        <v>20</v>
      </c>
      <c r="C55" s="221"/>
      <c r="D55" s="221"/>
      <c r="E55" s="221"/>
      <c r="F55" s="221"/>
      <c r="G55" s="221"/>
      <c r="I55" s="218">
        <f t="shared" si="17"/>
        <v>0</v>
      </c>
      <c r="J55" s="218">
        <f t="shared" si="18"/>
        <v>0</v>
      </c>
      <c r="K55" s="218">
        <f t="shared" si="19"/>
        <v>0</v>
      </c>
      <c r="L55" s="218">
        <f t="shared" si="20"/>
        <v>0</v>
      </c>
    </row>
    <row r="56" spans="1:12" ht="13.15" customHeight="1" x14ac:dyDescent="0.3">
      <c r="A56" s="219" t="s">
        <v>126</v>
      </c>
      <c r="B56" s="220">
        <v>21</v>
      </c>
      <c r="C56" s="221"/>
      <c r="D56" s="221"/>
      <c r="E56" s="221"/>
      <c r="F56" s="221"/>
      <c r="G56" s="221"/>
      <c r="I56" s="218">
        <f t="shared" si="17"/>
        <v>0</v>
      </c>
      <c r="J56" s="218">
        <f t="shared" si="18"/>
        <v>0</v>
      </c>
      <c r="K56" s="218">
        <f t="shared" si="19"/>
        <v>0</v>
      </c>
      <c r="L56" s="218">
        <f t="shared" si="20"/>
        <v>0</v>
      </c>
    </row>
    <row r="57" spans="1:12" ht="13.15" customHeight="1" x14ac:dyDescent="0.3">
      <c r="A57" s="219" t="s">
        <v>127</v>
      </c>
      <c r="B57" s="220" t="s">
        <v>128</v>
      </c>
      <c r="C57" s="221"/>
      <c r="D57" s="221"/>
      <c r="E57" s="221"/>
      <c r="F57" s="221"/>
      <c r="G57" s="221"/>
      <c r="I57" s="218">
        <f t="shared" si="17"/>
        <v>0</v>
      </c>
      <c r="J57" s="218">
        <f t="shared" si="18"/>
        <v>0</v>
      </c>
      <c r="K57" s="218">
        <f t="shared" si="19"/>
        <v>0</v>
      </c>
      <c r="L57" s="218">
        <f t="shared" si="20"/>
        <v>0</v>
      </c>
    </row>
    <row r="58" spans="1:12" x14ac:dyDescent="0.3">
      <c r="A58" s="219" t="s">
        <v>129</v>
      </c>
      <c r="B58" s="220">
        <v>28</v>
      </c>
      <c r="C58" s="221"/>
      <c r="D58" s="221"/>
      <c r="E58" s="221"/>
      <c r="F58" s="221"/>
      <c r="G58" s="221"/>
      <c r="I58" s="218">
        <f t="shared" si="17"/>
        <v>0</v>
      </c>
      <c r="J58" s="218">
        <f t="shared" si="18"/>
        <v>0</v>
      </c>
      <c r="K58" s="218">
        <f t="shared" si="19"/>
        <v>0</v>
      </c>
      <c r="L58" s="218">
        <f t="shared" si="20"/>
        <v>0</v>
      </c>
    </row>
    <row r="59" spans="1:12" x14ac:dyDescent="0.3">
      <c r="A59" s="214" t="s">
        <v>130</v>
      </c>
      <c r="B59" s="215" t="s">
        <v>131</v>
      </c>
      <c r="C59" s="216">
        <f>SUM(C60:C65)</f>
        <v>0</v>
      </c>
      <c r="D59" s="216">
        <f>SUM(D60:D65)</f>
        <v>0</v>
      </c>
      <c r="E59" s="216">
        <f>SUM(E60:E65)</f>
        <v>0</v>
      </c>
      <c r="F59" s="216">
        <f>SUM(F60:F65)</f>
        <v>0</v>
      </c>
      <c r="G59" s="216">
        <f>SUM(G60:G65)</f>
        <v>0</v>
      </c>
      <c r="I59" s="218">
        <f t="shared" si="17"/>
        <v>0</v>
      </c>
      <c r="J59" s="218">
        <f t="shared" si="18"/>
        <v>0</v>
      </c>
      <c r="K59" s="218">
        <f t="shared" si="19"/>
        <v>0</v>
      </c>
      <c r="L59" s="218">
        <f t="shared" si="20"/>
        <v>0</v>
      </c>
    </row>
    <row r="60" spans="1:12" x14ac:dyDescent="0.3">
      <c r="A60" s="219" t="s">
        <v>132</v>
      </c>
      <c r="B60" s="220">
        <v>29</v>
      </c>
      <c r="C60" s="221"/>
      <c r="D60" s="221"/>
      <c r="E60" s="221"/>
      <c r="F60" s="221"/>
      <c r="G60" s="221"/>
      <c r="I60" s="218">
        <f t="shared" si="17"/>
        <v>0</v>
      </c>
      <c r="J60" s="218">
        <f t="shared" si="18"/>
        <v>0</v>
      </c>
      <c r="K60" s="218">
        <f t="shared" si="19"/>
        <v>0</v>
      </c>
      <c r="L60" s="218">
        <f t="shared" si="20"/>
        <v>0</v>
      </c>
    </row>
    <row r="61" spans="1:12" x14ac:dyDescent="0.3">
      <c r="A61" s="219" t="s">
        <v>133</v>
      </c>
      <c r="B61" s="220">
        <v>3</v>
      </c>
      <c r="C61" s="221"/>
      <c r="D61" s="221"/>
      <c r="E61" s="221"/>
      <c r="F61" s="221"/>
      <c r="G61" s="221"/>
      <c r="I61" s="218">
        <f t="shared" si="17"/>
        <v>0</v>
      </c>
      <c r="J61" s="218">
        <f t="shared" si="18"/>
        <v>0</v>
      </c>
      <c r="K61" s="218">
        <f t="shared" si="19"/>
        <v>0</v>
      </c>
      <c r="L61" s="218">
        <f t="shared" si="20"/>
        <v>0</v>
      </c>
    </row>
    <row r="62" spans="1:12" x14ac:dyDescent="0.3">
      <c r="A62" s="219" t="s">
        <v>134</v>
      </c>
      <c r="B62" s="220" t="s">
        <v>135</v>
      </c>
      <c r="C62" s="221"/>
      <c r="D62" s="221"/>
      <c r="E62" s="221"/>
      <c r="F62" s="221"/>
      <c r="G62" s="221"/>
      <c r="I62" s="218">
        <f t="shared" si="17"/>
        <v>0</v>
      </c>
      <c r="J62" s="218">
        <f t="shared" si="18"/>
        <v>0</v>
      </c>
      <c r="K62" s="218">
        <f t="shared" si="19"/>
        <v>0</v>
      </c>
      <c r="L62" s="218">
        <f t="shared" si="20"/>
        <v>0</v>
      </c>
    </row>
    <row r="63" spans="1:12" x14ac:dyDescent="0.3">
      <c r="A63" s="219" t="s">
        <v>680</v>
      </c>
      <c r="B63" s="220" t="s">
        <v>136</v>
      </c>
      <c r="C63" s="221"/>
      <c r="D63" s="221"/>
      <c r="E63" s="221"/>
      <c r="F63" s="221"/>
      <c r="G63" s="221"/>
      <c r="I63" s="218">
        <f t="shared" si="17"/>
        <v>0</v>
      </c>
      <c r="J63" s="218">
        <f t="shared" si="18"/>
        <v>0</v>
      </c>
      <c r="K63" s="218">
        <f t="shared" si="19"/>
        <v>0</v>
      </c>
      <c r="L63" s="218">
        <f t="shared" si="20"/>
        <v>0</v>
      </c>
    </row>
    <row r="64" spans="1:12" x14ac:dyDescent="0.3">
      <c r="A64" s="219" t="s">
        <v>137</v>
      </c>
      <c r="B64" s="220" t="s">
        <v>138</v>
      </c>
      <c r="C64" s="221"/>
      <c r="D64" s="221"/>
      <c r="E64" s="221"/>
      <c r="F64" s="221"/>
      <c r="G64" s="221"/>
      <c r="I64" s="218">
        <f t="shared" si="17"/>
        <v>0</v>
      </c>
      <c r="J64" s="218">
        <f t="shared" si="18"/>
        <v>0</v>
      </c>
      <c r="K64" s="218">
        <f t="shared" si="19"/>
        <v>0</v>
      </c>
      <c r="L64" s="218">
        <f t="shared" si="20"/>
        <v>0</v>
      </c>
    </row>
    <row r="65" spans="1:12" x14ac:dyDescent="0.3">
      <c r="A65" s="222" t="s">
        <v>139</v>
      </c>
      <c r="B65" s="215" t="s">
        <v>140</v>
      </c>
      <c r="C65" s="223"/>
      <c r="D65" s="223"/>
      <c r="E65" s="223"/>
      <c r="F65" s="223"/>
      <c r="G65" s="223"/>
      <c r="I65" s="218">
        <f t="shared" si="17"/>
        <v>0</v>
      </c>
      <c r="J65" s="218">
        <f t="shared" si="18"/>
        <v>0</v>
      </c>
      <c r="K65" s="218">
        <f t="shared" si="19"/>
        <v>0</v>
      </c>
      <c r="L65" s="218">
        <f t="shared" si="20"/>
        <v>0</v>
      </c>
    </row>
    <row r="66" spans="1:12" x14ac:dyDescent="0.3">
      <c r="A66" s="31" t="s">
        <v>141</v>
      </c>
      <c r="B66" s="224" t="s">
        <v>142</v>
      </c>
      <c r="C66" s="32">
        <f>SUM(C54,C59)</f>
        <v>0</v>
      </c>
      <c r="D66" s="32">
        <f>SUM(D54,D59)</f>
        <v>0</v>
      </c>
      <c r="E66" s="32">
        <f>SUM(E54,E59)</f>
        <v>0</v>
      </c>
      <c r="F66" s="32">
        <f>SUM(F54,F59)</f>
        <v>0</v>
      </c>
      <c r="G66" s="32">
        <f>SUM(G54,G59)</f>
        <v>0</v>
      </c>
      <c r="I66" s="225">
        <f t="shared" si="17"/>
        <v>0</v>
      </c>
      <c r="J66" s="225">
        <f t="shared" si="18"/>
        <v>0</v>
      </c>
      <c r="K66" s="225">
        <f t="shared" si="19"/>
        <v>0</v>
      </c>
      <c r="L66" s="225">
        <f t="shared" si="20"/>
        <v>0</v>
      </c>
    </row>
    <row r="67" spans="1:12" x14ac:dyDescent="0.3">
      <c r="A67" s="140"/>
      <c r="C67" s="150"/>
      <c r="D67" s="150"/>
      <c r="E67" s="150"/>
      <c r="F67" s="150"/>
      <c r="G67" s="150"/>
      <c r="I67" s="150"/>
      <c r="J67" s="150"/>
      <c r="K67" s="150"/>
      <c r="L67" s="150"/>
    </row>
    <row r="68" spans="1:12" x14ac:dyDescent="0.3">
      <c r="A68" s="140"/>
      <c r="C68" s="150"/>
      <c r="D68" s="150"/>
      <c r="E68" s="150"/>
      <c r="F68" s="150"/>
      <c r="G68" s="150"/>
      <c r="I68" s="624" t="s">
        <v>694</v>
      </c>
      <c r="J68" s="625"/>
      <c r="K68" s="625"/>
      <c r="L68" s="626"/>
    </row>
    <row r="69" spans="1:12" ht="27" x14ac:dyDescent="0.3">
      <c r="A69" s="132" t="s">
        <v>143</v>
      </c>
      <c r="B69" s="132" t="s">
        <v>144</v>
      </c>
      <c r="C69" s="132" t="str">
        <f>C53</f>
        <v>REALITE 2020</v>
      </c>
      <c r="D69" s="132" t="str">
        <f t="shared" ref="D69:G69" si="21">D53</f>
        <v>REALITE 2021</v>
      </c>
      <c r="E69" s="132" t="str">
        <f t="shared" si="21"/>
        <v>REALITE 2022</v>
      </c>
      <c r="F69" s="132" t="str">
        <f t="shared" si="21"/>
        <v>REALITE 2023</v>
      </c>
      <c r="G69" s="132" t="str">
        <f t="shared" si="21"/>
        <v>REALITE 2024</v>
      </c>
      <c r="I69" s="132" t="str">
        <f>RIGHT(D69,4)&amp;" - "&amp;RIGHT(C69,4)</f>
        <v>2021 - 2020</v>
      </c>
      <c r="J69" s="132" t="str">
        <f>RIGHT(E69,4)&amp;" - "&amp;RIGHT(D69,4)</f>
        <v>2022 - 2021</v>
      </c>
      <c r="K69" s="132" t="str">
        <f>RIGHT(F69,4)&amp;" - "&amp;RIGHT(E69,4)</f>
        <v>2023 - 2022</v>
      </c>
      <c r="L69" s="132" t="str">
        <f>RIGHT(G69,4)&amp;" - "&amp;RIGHT(F69,4)</f>
        <v>2024 - 2023</v>
      </c>
    </row>
    <row r="70" spans="1:12" x14ac:dyDescent="0.3">
      <c r="A70" s="214" t="s">
        <v>145</v>
      </c>
      <c r="B70" s="215" t="s">
        <v>146</v>
      </c>
      <c r="C70" s="216">
        <f>SUM(C71:C76)</f>
        <v>0</v>
      </c>
      <c r="D70" s="216">
        <f>SUM(D71:D76)</f>
        <v>0</v>
      </c>
      <c r="E70" s="216">
        <f>SUM(E71:E76)</f>
        <v>0</v>
      </c>
      <c r="F70" s="216">
        <f>SUM(F71:F76)</f>
        <v>0</v>
      </c>
      <c r="G70" s="216">
        <f>SUM(G71:G76)</f>
        <v>0</v>
      </c>
      <c r="I70" s="218">
        <f t="shared" ref="I70:I93" si="22">IFERROR(IF(AND(ROUND(SUM(C70:C70),0)=0,ROUND(SUM(D70:D70),0)&gt;ROUND(SUM(C70:C70),0)),"INF",(ROUND(SUM(D70:D70),0)-ROUND(SUM(C70:C70),0))/ROUND(SUM(C70:C70),0)),0)</f>
        <v>0</v>
      </c>
      <c r="J70" s="218">
        <f t="shared" ref="J70:J93" si="23">IFERROR(IF(AND(ROUND(SUM(D70),0)=0,ROUND(SUM(E70:E70),0)&gt;ROUND(SUM(D70),0)),"INF",(ROUND(SUM(E70:E70),0)-ROUND(SUM(D70),0))/ROUND(SUM(D70),0)),0)</f>
        <v>0</v>
      </c>
      <c r="K70" s="218">
        <f t="shared" ref="K70:K93" si="24">IFERROR(IF(AND(ROUND(SUM(E70),0)=0,ROUND(SUM(F70:F70),0)&gt;ROUND(SUM(E70),0)),"INF",(ROUND(SUM(F70:F70),0)-ROUND(SUM(E70),0))/ROUND(SUM(E70),0)),0)</f>
        <v>0</v>
      </c>
      <c r="L70" s="218">
        <f t="shared" ref="L70:L93" si="25">IFERROR(IF(AND(ROUND(SUM(F70),0)=0,ROUND(SUM(G70:G70),0)&gt;ROUND(SUM(F70),0)),"INF",(ROUND(SUM(G70:G70),0)-ROUND(SUM(F70),0))/ROUND(SUM(F70),0)),0)</f>
        <v>0</v>
      </c>
    </row>
    <row r="71" spans="1:12" x14ac:dyDescent="0.3">
      <c r="A71" s="219" t="s">
        <v>147</v>
      </c>
      <c r="B71" s="220">
        <v>10</v>
      </c>
      <c r="C71" s="221"/>
      <c r="D71" s="221"/>
      <c r="E71" s="221"/>
      <c r="F71" s="221"/>
      <c r="G71" s="221"/>
      <c r="I71" s="218">
        <f t="shared" si="22"/>
        <v>0</v>
      </c>
      <c r="J71" s="218">
        <f t="shared" si="23"/>
        <v>0</v>
      </c>
      <c r="K71" s="218">
        <f t="shared" si="24"/>
        <v>0</v>
      </c>
      <c r="L71" s="218">
        <f t="shared" si="25"/>
        <v>0</v>
      </c>
    </row>
    <row r="72" spans="1:12" x14ac:dyDescent="0.3">
      <c r="A72" s="219" t="s">
        <v>148</v>
      </c>
      <c r="B72" s="220">
        <v>11</v>
      </c>
      <c r="C72" s="221"/>
      <c r="D72" s="221"/>
      <c r="E72" s="221"/>
      <c r="F72" s="221"/>
      <c r="G72" s="221"/>
      <c r="I72" s="218">
        <f t="shared" si="22"/>
        <v>0</v>
      </c>
      <c r="J72" s="218">
        <f t="shared" si="23"/>
        <v>0</v>
      </c>
      <c r="K72" s="218">
        <f t="shared" si="24"/>
        <v>0</v>
      </c>
      <c r="L72" s="218">
        <f t="shared" si="25"/>
        <v>0</v>
      </c>
    </row>
    <row r="73" spans="1:12" x14ac:dyDescent="0.3">
      <c r="A73" s="219" t="s">
        <v>149</v>
      </c>
      <c r="B73" s="220">
        <v>12</v>
      </c>
      <c r="C73" s="221"/>
      <c r="D73" s="221"/>
      <c r="E73" s="221"/>
      <c r="F73" s="221"/>
      <c r="G73" s="221"/>
      <c r="I73" s="218">
        <f t="shared" si="22"/>
        <v>0</v>
      </c>
      <c r="J73" s="218">
        <f t="shared" si="23"/>
        <v>0</v>
      </c>
      <c r="K73" s="218">
        <f t="shared" si="24"/>
        <v>0</v>
      </c>
      <c r="L73" s="218">
        <f t="shared" si="25"/>
        <v>0</v>
      </c>
    </row>
    <row r="74" spans="1:12" x14ac:dyDescent="0.3">
      <c r="A74" s="219" t="s">
        <v>150</v>
      </c>
      <c r="B74" s="220">
        <v>13</v>
      </c>
      <c r="C74" s="221"/>
      <c r="D74" s="221"/>
      <c r="E74" s="221"/>
      <c r="F74" s="221"/>
      <c r="G74" s="221"/>
      <c r="I74" s="218">
        <f t="shared" si="22"/>
        <v>0</v>
      </c>
      <c r="J74" s="218">
        <f t="shared" si="23"/>
        <v>0</v>
      </c>
      <c r="K74" s="218">
        <f t="shared" si="24"/>
        <v>0</v>
      </c>
      <c r="L74" s="218">
        <f t="shared" si="25"/>
        <v>0</v>
      </c>
    </row>
    <row r="75" spans="1:12" x14ac:dyDescent="0.3">
      <c r="A75" s="219" t="s">
        <v>151</v>
      </c>
      <c r="B75" s="220">
        <v>14</v>
      </c>
      <c r="C75" s="221"/>
      <c r="D75" s="221"/>
      <c r="E75" s="221"/>
      <c r="F75" s="221"/>
      <c r="G75" s="221"/>
      <c r="I75" s="218">
        <f t="shared" si="22"/>
        <v>0</v>
      </c>
      <c r="J75" s="218">
        <f t="shared" si="23"/>
        <v>0</v>
      </c>
      <c r="K75" s="218">
        <f t="shared" si="24"/>
        <v>0</v>
      </c>
      <c r="L75" s="218">
        <f t="shared" si="25"/>
        <v>0</v>
      </c>
    </row>
    <row r="76" spans="1:12" x14ac:dyDescent="0.3">
      <c r="A76" s="219" t="s">
        <v>152</v>
      </c>
      <c r="B76" s="220">
        <v>15</v>
      </c>
      <c r="C76" s="221"/>
      <c r="D76" s="221"/>
      <c r="E76" s="221"/>
      <c r="F76" s="221"/>
      <c r="G76" s="221"/>
      <c r="I76" s="218">
        <f t="shared" si="22"/>
        <v>0</v>
      </c>
      <c r="J76" s="218">
        <f t="shared" si="23"/>
        <v>0</v>
      </c>
      <c r="K76" s="218">
        <f t="shared" si="24"/>
        <v>0</v>
      </c>
      <c r="L76" s="218">
        <f t="shared" si="25"/>
        <v>0</v>
      </c>
    </row>
    <row r="77" spans="1:12" x14ac:dyDescent="0.3">
      <c r="A77" s="214" t="s">
        <v>153</v>
      </c>
      <c r="B77" s="215">
        <v>16</v>
      </c>
      <c r="C77" s="216">
        <f t="shared" ref="C77:G77" si="26">C78</f>
        <v>0</v>
      </c>
      <c r="D77" s="216">
        <f t="shared" si="26"/>
        <v>0</v>
      </c>
      <c r="E77" s="216">
        <f t="shared" si="26"/>
        <v>0</v>
      </c>
      <c r="F77" s="216">
        <f t="shared" si="26"/>
        <v>0</v>
      </c>
      <c r="G77" s="216">
        <f t="shared" si="26"/>
        <v>0</v>
      </c>
      <c r="I77" s="218">
        <f t="shared" si="22"/>
        <v>0</v>
      </c>
      <c r="J77" s="218">
        <f t="shared" si="23"/>
        <v>0</v>
      </c>
      <c r="K77" s="218">
        <f t="shared" si="24"/>
        <v>0</v>
      </c>
      <c r="L77" s="218">
        <f t="shared" si="25"/>
        <v>0</v>
      </c>
    </row>
    <row r="78" spans="1:12" x14ac:dyDescent="0.3">
      <c r="A78" s="219" t="s">
        <v>154</v>
      </c>
      <c r="B78" s="220">
        <v>16</v>
      </c>
      <c r="C78" s="221"/>
      <c r="D78" s="221"/>
      <c r="E78" s="221"/>
      <c r="F78" s="221"/>
      <c r="G78" s="221"/>
      <c r="I78" s="218">
        <f t="shared" si="22"/>
        <v>0</v>
      </c>
      <c r="J78" s="218">
        <f t="shared" si="23"/>
        <v>0</v>
      </c>
      <c r="K78" s="218">
        <f t="shared" si="24"/>
        <v>0</v>
      </c>
      <c r="L78" s="218">
        <f t="shared" si="25"/>
        <v>0</v>
      </c>
    </row>
    <row r="79" spans="1:12" x14ac:dyDescent="0.3">
      <c r="A79" s="214" t="s">
        <v>155</v>
      </c>
      <c r="B79" s="215" t="s">
        <v>156</v>
      </c>
      <c r="C79" s="216">
        <f>SUM(C80,C85,C92)</f>
        <v>0</v>
      </c>
      <c r="D79" s="216">
        <f>SUM(D80,D85,D92)</f>
        <v>0</v>
      </c>
      <c r="E79" s="216">
        <f>SUM(E80,E85,E92)</f>
        <v>0</v>
      </c>
      <c r="F79" s="216">
        <f>SUM(F80,F85,F92)</f>
        <v>0</v>
      </c>
      <c r="G79" s="216">
        <f>SUM(G80,G85,G92)</f>
        <v>0</v>
      </c>
      <c r="I79" s="218">
        <f t="shared" si="22"/>
        <v>0</v>
      </c>
      <c r="J79" s="218">
        <f t="shared" si="23"/>
        <v>0</v>
      </c>
      <c r="K79" s="218">
        <f t="shared" si="24"/>
        <v>0</v>
      </c>
      <c r="L79" s="218">
        <f t="shared" si="25"/>
        <v>0</v>
      </c>
    </row>
    <row r="80" spans="1:12" x14ac:dyDescent="0.3">
      <c r="A80" s="214" t="s">
        <v>679</v>
      </c>
      <c r="B80" s="215">
        <v>17</v>
      </c>
      <c r="C80" s="216">
        <f>SUM(C81,C84)</f>
        <v>0</v>
      </c>
      <c r="D80" s="216">
        <f>SUM(D81,D84)</f>
        <v>0</v>
      </c>
      <c r="E80" s="216">
        <f>SUM(E81,E84)</f>
        <v>0</v>
      </c>
      <c r="F80" s="216">
        <f>SUM(F81,F84)</f>
        <v>0</v>
      </c>
      <c r="G80" s="216">
        <f>SUM(G81,G84)</f>
        <v>0</v>
      </c>
      <c r="I80" s="218">
        <f t="shared" si="22"/>
        <v>0</v>
      </c>
      <c r="J80" s="218">
        <f t="shared" si="23"/>
        <v>0</v>
      </c>
      <c r="K80" s="218">
        <f t="shared" si="24"/>
        <v>0</v>
      </c>
      <c r="L80" s="218">
        <f t="shared" si="25"/>
        <v>0</v>
      </c>
    </row>
    <row r="81" spans="1:12" x14ac:dyDescent="0.3">
      <c r="A81" s="214" t="s">
        <v>157</v>
      </c>
      <c r="B81" s="215" t="s">
        <v>158</v>
      </c>
      <c r="C81" s="216">
        <f>SUM(C82:C83)</f>
        <v>0</v>
      </c>
      <c r="D81" s="216">
        <f>SUM(D82:D83)</f>
        <v>0</v>
      </c>
      <c r="E81" s="216">
        <f>SUM(E82:E83)</f>
        <v>0</v>
      </c>
      <c r="F81" s="216">
        <f>SUM(F82:F83)</f>
        <v>0</v>
      </c>
      <c r="G81" s="216">
        <f>SUM(G82:G83)</f>
        <v>0</v>
      </c>
      <c r="I81" s="218">
        <f t="shared" si="22"/>
        <v>0</v>
      </c>
      <c r="J81" s="218">
        <f t="shared" si="23"/>
        <v>0</v>
      </c>
      <c r="K81" s="218">
        <f t="shared" si="24"/>
        <v>0</v>
      </c>
      <c r="L81" s="218">
        <f t="shared" si="25"/>
        <v>0</v>
      </c>
    </row>
    <row r="82" spans="1:12" x14ac:dyDescent="0.3">
      <c r="A82" s="227" t="s">
        <v>159</v>
      </c>
      <c r="B82" s="220"/>
      <c r="C82" s="221"/>
      <c r="D82" s="221"/>
      <c r="E82" s="221"/>
      <c r="F82" s="221"/>
      <c r="G82" s="221"/>
      <c r="I82" s="218">
        <f t="shared" si="22"/>
        <v>0</v>
      </c>
      <c r="J82" s="218">
        <f t="shared" si="23"/>
        <v>0</v>
      </c>
      <c r="K82" s="218">
        <f t="shared" si="24"/>
        <v>0</v>
      </c>
      <c r="L82" s="218">
        <f t="shared" si="25"/>
        <v>0</v>
      </c>
    </row>
    <row r="83" spans="1:12" x14ac:dyDescent="0.3">
      <c r="A83" s="227" t="s">
        <v>160</v>
      </c>
      <c r="B83" s="220"/>
      <c r="C83" s="221"/>
      <c r="D83" s="221"/>
      <c r="E83" s="221"/>
      <c r="F83" s="221"/>
      <c r="G83" s="221"/>
      <c r="I83" s="218">
        <f t="shared" si="22"/>
        <v>0</v>
      </c>
      <c r="J83" s="218">
        <f t="shared" si="23"/>
        <v>0</v>
      </c>
      <c r="K83" s="218">
        <f t="shared" si="24"/>
        <v>0</v>
      </c>
      <c r="L83" s="218">
        <f t="shared" si="25"/>
        <v>0</v>
      </c>
    </row>
    <row r="84" spans="1:12" x14ac:dyDescent="0.3">
      <c r="A84" s="227" t="s">
        <v>161</v>
      </c>
      <c r="B84" s="220" t="s">
        <v>162</v>
      </c>
      <c r="C84" s="221"/>
      <c r="D84" s="221"/>
      <c r="E84" s="221"/>
      <c r="F84" s="221"/>
      <c r="G84" s="221"/>
      <c r="I84" s="218">
        <f t="shared" si="22"/>
        <v>0</v>
      </c>
      <c r="J84" s="218">
        <f t="shared" si="23"/>
        <v>0</v>
      </c>
      <c r="K84" s="218">
        <f t="shared" si="24"/>
        <v>0</v>
      </c>
      <c r="L84" s="218">
        <f t="shared" si="25"/>
        <v>0</v>
      </c>
    </row>
    <row r="85" spans="1:12" x14ac:dyDescent="0.3">
      <c r="A85" s="214" t="s">
        <v>163</v>
      </c>
      <c r="B85" s="215" t="s">
        <v>164</v>
      </c>
      <c r="C85" s="216">
        <f>SUM(C86:C91)</f>
        <v>0</v>
      </c>
      <c r="D85" s="216">
        <f>SUM(D86:D91)</f>
        <v>0</v>
      </c>
      <c r="E85" s="216">
        <f>SUM(E86:E91)</f>
        <v>0</v>
      </c>
      <c r="F85" s="216">
        <f>SUM(F86:F91)</f>
        <v>0</v>
      </c>
      <c r="G85" s="216">
        <f>SUM(G86:G91)</f>
        <v>0</v>
      </c>
      <c r="I85" s="218">
        <f t="shared" si="22"/>
        <v>0</v>
      </c>
      <c r="J85" s="218">
        <f t="shared" si="23"/>
        <v>0</v>
      </c>
      <c r="K85" s="218">
        <f t="shared" si="24"/>
        <v>0</v>
      </c>
      <c r="L85" s="218">
        <f t="shared" si="25"/>
        <v>0</v>
      </c>
    </row>
    <row r="86" spans="1:12" x14ac:dyDescent="0.3">
      <c r="A86" s="227" t="s">
        <v>165</v>
      </c>
      <c r="B86" s="220">
        <v>42</v>
      </c>
      <c r="C86" s="221"/>
      <c r="D86" s="221"/>
      <c r="E86" s="221"/>
      <c r="F86" s="221"/>
      <c r="G86" s="221"/>
      <c r="I86" s="218">
        <f t="shared" si="22"/>
        <v>0</v>
      </c>
      <c r="J86" s="218">
        <f t="shared" si="23"/>
        <v>0</v>
      </c>
      <c r="K86" s="218">
        <f t="shared" si="24"/>
        <v>0</v>
      </c>
      <c r="L86" s="218">
        <f t="shared" si="25"/>
        <v>0</v>
      </c>
    </row>
    <row r="87" spans="1:12" x14ac:dyDescent="0.3">
      <c r="A87" s="227" t="s">
        <v>166</v>
      </c>
      <c r="B87" s="220">
        <v>43</v>
      </c>
      <c r="C87" s="221"/>
      <c r="D87" s="221"/>
      <c r="E87" s="221"/>
      <c r="F87" s="221"/>
      <c r="G87" s="221"/>
      <c r="I87" s="218">
        <f t="shared" si="22"/>
        <v>0</v>
      </c>
      <c r="J87" s="218">
        <f t="shared" si="23"/>
        <v>0</v>
      </c>
      <c r="K87" s="218">
        <f t="shared" si="24"/>
        <v>0</v>
      </c>
      <c r="L87" s="218">
        <f t="shared" si="25"/>
        <v>0</v>
      </c>
    </row>
    <row r="88" spans="1:12" x14ac:dyDescent="0.3">
      <c r="A88" s="227" t="s">
        <v>167</v>
      </c>
      <c r="B88" s="220">
        <v>44</v>
      </c>
      <c r="C88" s="221"/>
      <c r="D88" s="221"/>
      <c r="E88" s="221"/>
      <c r="F88" s="221"/>
      <c r="G88" s="221"/>
      <c r="I88" s="218">
        <f t="shared" si="22"/>
        <v>0</v>
      </c>
      <c r="J88" s="218">
        <f t="shared" si="23"/>
        <v>0</v>
      </c>
      <c r="K88" s="218">
        <f t="shared" si="24"/>
        <v>0</v>
      </c>
      <c r="L88" s="218">
        <f t="shared" si="25"/>
        <v>0</v>
      </c>
    </row>
    <row r="89" spans="1:12" x14ac:dyDescent="0.3">
      <c r="A89" s="227" t="s">
        <v>168</v>
      </c>
      <c r="B89" s="220">
        <v>46</v>
      </c>
      <c r="C89" s="221"/>
      <c r="D89" s="221"/>
      <c r="E89" s="221"/>
      <c r="F89" s="221"/>
      <c r="G89" s="221"/>
      <c r="I89" s="218">
        <f t="shared" si="22"/>
        <v>0</v>
      </c>
      <c r="J89" s="218">
        <f t="shared" si="23"/>
        <v>0</v>
      </c>
      <c r="K89" s="218">
        <f t="shared" si="24"/>
        <v>0</v>
      </c>
      <c r="L89" s="218">
        <f t="shared" si="25"/>
        <v>0</v>
      </c>
    </row>
    <row r="90" spans="1:12" x14ac:dyDescent="0.3">
      <c r="A90" s="227" t="s">
        <v>169</v>
      </c>
      <c r="B90" s="220">
        <v>45</v>
      </c>
      <c r="C90" s="221"/>
      <c r="D90" s="221"/>
      <c r="E90" s="221"/>
      <c r="F90" s="221"/>
      <c r="G90" s="221"/>
      <c r="I90" s="218">
        <f t="shared" si="22"/>
        <v>0</v>
      </c>
      <c r="J90" s="218">
        <f t="shared" si="23"/>
        <v>0</v>
      </c>
      <c r="K90" s="218">
        <f t="shared" si="24"/>
        <v>0</v>
      </c>
      <c r="L90" s="218">
        <f t="shared" si="25"/>
        <v>0</v>
      </c>
    </row>
    <row r="91" spans="1:12" x14ac:dyDescent="0.3">
      <c r="A91" s="227" t="s">
        <v>170</v>
      </c>
      <c r="B91" s="220" t="s">
        <v>171</v>
      </c>
      <c r="C91" s="221"/>
      <c r="D91" s="221"/>
      <c r="E91" s="221"/>
      <c r="F91" s="221"/>
      <c r="G91" s="221"/>
      <c r="I91" s="218">
        <f t="shared" si="22"/>
        <v>0</v>
      </c>
      <c r="J91" s="218">
        <f t="shared" si="23"/>
        <v>0</v>
      </c>
      <c r="K91" s="218">
        <f t="shared" si="24"/>
        <v>0</v>
      </c>
      <c r="L91" s="218">
        <f t="shared" si="25"/>
        <v>0</v>
      </c>
    </row>
    <row r="92" spans="1:12" x14ac:dyDescent="0.3">
      <c r="A92" s="222" t="s">
        <v>139</v>
      </c>
      <c r="B92" s="215" t="s">
        <v>172</v>
      </c>
      <c r="C92" s="223"/>
      <c r="D92" s="223"/>
      <c r="E92" s="223"/>
      <c r="F92" s="223"/>
      <c r="G92" s="223"/>
      <c r="I92" s="218">
        <f t="shared" si="22"/>
        <v>0</v>
      </c>
      <c r="J92" s="218">
        <f t="shared" si="23"/>
        <v>0</v>
      </c>
      <c r="K92" s="218">
        <f t="shared" si="24"/>
        <v>0</v>
      </c>
      <c r="L92" s="218">
        <f t="shared" si="25"/>
        <v>0</v>
      </c>
    </row>
    <row r="93" spans="1:12" x14ac:dyDescent="0.3">
      <c r="A93" s="31" t="s">
        <v>173</v>
      </c>
      <c r="B93" s="224" t="s">
        <v>174</v>
      </c>
      <c r="C93" s="32">
        <f>SUM(C70,C77,C80,C85,C92)</f>
        <v>0</v>
      </c>
      <c r="D93" s="32">
        <f>SUM(D70,D77,D80,D85,D92)</f>
        <v>0</v>
      </c>
      <c r="E93" s="32">
        <f>SUM(E70,E77,E80,E85,E92)</f>
        <v>0</v>
      </c>
      <c r="F93" s="32">
        <f>SUM(F70,F77,F80,F85,F92)</f>
        <v>0</v>
      </c>
      <c r="G93" s="32">
        <f>SUM(G70,G77,G80,G85,G92)</f>
        <v>0</v>
      </c>
      <c r="I93" s="225">
        <f t="shared" si="22"/>
        <v>0</v>
      </c>
      <c r="J93" s="225">
        <f t="shared" si="23"/>
        <v>0</v>
      </c>
      <c r="K93" s="225">
        <f t="shared" si="24"/>
        <v>0</v>
      </c>
      <c r="L93" s="225">
        <f t="shared" si="25"/>
        <v>0</v>
      </c>
    </row>
    <row r="94" spans="1:12" x14ac:dyDescent="0.3">
      <c r="A94" s="232"/>
      <c r="B94" s="9"/>
      <c r="C94" s="6"/>
      <c r="D94" s="6"/>
      <c r="E94" s="6"/>
      <c r="F94" s="6"/>
      <c r="G94" s="6"/>
      <c r="I94" s="233"/>
      <c r="J94" s="233"/>
      <c r="K94" s="233"/>
      <c r="L94" s="233"/>
    </row>
    <row r="95" spans="1:12" ht="15" x14ac:dyDescent="0.3">
      <c r="A95" s="228" t="s">
        <v>592</v>
      </c>
      <c r="B95" s="229"/>
      <c r="C95" s="230"/>
      <c r="D95" s="230"/>
      <c r="E95" s="231"/>
      <c r="F95" s="231"/>
      <c r="G95" s="231"/>
      <c r="I95" s="230"/>
      <c r="J95" s="231"/>
      <c r="K95" s="231"/>
      <c r="L95" s="231"/>
    </row>
    <row r="96" spans="1:12" x14ac:dyDescent="0.3">
      <c r="A96" s="213"/>
      <c r="B96" s="213"/>
      <c r="C96" s="213"/>
      <c r="D96" s="213"/>
      <c r="E96" s="213"/>
      <c r="F96" s="213"/>
      <c r="G96" s="213"/>
      <c r="I96" s="213"/>
      <c r="J96" s="213"/>
      <c r="K96" s="213"/>
      <c r="L96" s="213"/>
    </row>
    <row r="97" spans="1:12" x14ac:dyDescent="0.3">
      <c r="A97" s="213"/>
      <c r="B97" s="213"/>
      <c r="C97" s="213"/>
      <c r="D97" s="213"/>
      <c r="E97" s="213"/>
      <c r="F97" s="213"/>
      <c r="G97" s="213"/>
      <c r="I97" s="624" t="s">
        <v>694</v>
      </c>
      <c r="J97" s="625"/>
      <c r="K97" s="625"/>
      <c r="L97" s="626"/>
    </row>
    <row r="98" spans="1:12" ht="27" x14ac:dyDescent="0.3">
      <c r="A98" s="132" t="s">
        <v>122</v>
      </c>
      <c r="B98" s="111" t="s">
        <v>144</v>
      </c>
      <c r="C98" s="132" t="str">
        <f t="shared" ref="C98:G98" si="27">C24</f>
        <v>REALITE 2020</v>
      </c>
      <c r="D98" s="132" t="str">
        <f t="shared" si="27"/>
        <v>REALITE 2021</v>
      </c>
      <c r="E98" s="132" t="str">
        <f t="shared" si="27"/>
        <v>REALITE 2022</v>
      </c>
      <c r="F98" s="132" t="str">
        <f t="shared" si="27"/>
        <v>REALITE 2023</v>
      </c>
      <c r="G98" s="132" t="str">
        <f t="shared" si="27"/>
        <v>REALITE 2024</v>
      </c>
      <c r="I98" s="132" t="str">
        <f>RIGHT(D98,4)&amp;" - "&amp;RIGHT(C98,4)</f>
        <v>2021 - 2020</v>
      </c>
      <c r="J98" s="132" t="str">
        <f>RIGHT(E98,4)&amp;" - "&amp;RIGHT(D98,4)</f>
        <v>2022 - 2021</v>
      </c>
      <c r="K98" s="132" t="str">
        <f>RIGHT(F98,4)&amp;" - "&amp;RIGHT(E98,4)</f>
        <v>2023 - 2022</v>
      </c>
      <c r="L98" s="132" t="str">
        <f>RIGHT(G98,4)&amp;" - "&amp;RIGHT(F98,4)</f>
        <v>2024 - 2023</v>
      </c>
    </row>
    <row r="99" spans="1:12" x14ac:dyDescent="0.3">
      <c r="A99" s="214" t="s">
        <v>123</v>
      </c>
      <c r="B99" s="215" t="s">
        <v>124</v>
      </c>
      <c r="C99" s="216">
        <f>SUM(C100:C103)</f>
        <v>0</v>
      </c>
      <c r="D99" s="216">
        <f>SUM(D100:D103)</f>
        <v>0</v>
      </c>
      <c r="E99" s="216">
        <f>SUM(E100:E103)</f>
        <v>0</v>
      </c>
      <c r="F99" s="217">
        <f>SUM(F100:F103)</f>
        <v>0</v>
      </c>
      <c r="G99" s="217">
        <f>SUM(G100:G103)</f>
        <v>0</v>
      </c>
      <c r="I99" s="218">
        <f t="shared" ref="I99:I111" si="28">IFERROR(IF(AND(ROUND(SUM(C99:C99),0)=0,ROUND(SUM(D99:D99),0)&gt;ROUND(SUM(C99:C99),0)),"INF",(ROUND(SUM(D99:D99),0)-ROUND(SUM(C99:C99),0))/ROUND(SUM(C99:C99),0)),0)</f>
        <v>0</v>
      </c>
      <c r="J99" s="218">
        <f t="shared" ref="J99:J111" si="29">IFERROR(IF(AND(ROUND(SUM(D99),0)=0,ROUND(SUM(E99:E99),0)&gt;ROUND(SUM(D99),0)),"INF",(ROUND(SUM(E99:E99),0)-ROUND(SUM(D99),0))/ROUND(SUM(D99),0)),0)</f>
        <v>0</v>
      </c>
      <c r="K99" s="218">
        <f t="shared" ref="K99:K111" si="30">IFERROR(IF(AND(ROUND(SUM(E99),0)=0,ROUND(SUM(F99:F99),0)&gt;ROUND(SUM(E99),0)),"INF",(ROUND(SUM(F99:F99),0)-ROUND(SUM(E99),0))/ROUND(SUM(E99),0)),0)</f>
        <v>0</v>
      </c>
      <c r="L99" s="218">
        <f t="shared" ref="L99:L111" si="31">IFERROR(IF(AND(ROUND(SUM(F99),0)=0,ROUND(SUM(G99:G99),0)&gt;ROUND(SUM(F99),0)),"INF",(ROUND(SUM(G99:G99),0)-ROUND(SUM(F99),0))/ROUND(SUM(F99),0)),0)</f>
        <v>0</v>
      </c>
    </row>
    <row r="100" spans="1:12" x14ac:dyDescent="0.3">
      <c r="A100" s="219" t="s">
        <v>125</v>
      </c>
      <c r="B100" s="220">
        <v>20</v>
      </c>
      <c r="C100" s="221"/>
      <c r="D100" s="221"/>
      <c r="E100" s="221"/>
      <c r="F100" s="221"/>
      <c r="G100" s="221"/>
      <c r="I100" s="218">
        <f t="shared" si="28"/>
        <v>0</v>
      </c>
      <c r="J100" s="218">
        <f t="shared" si="29"/>
        <v>0</v>
      </c>
      <c r="K100" s="218">
        <f t="shared" si="30"/>
        <v>0</v>
      </c>
      <c r="L100" s="218">
        <f t="shared" si="31"/>
        <v>0</v>
      </c>
    </row>
    <row r="101" spans="1:12" ht="13.15" customHeight="1" x14ac:dyDescent="0.3">
      <c r="A101" s="219" t="s">
        <v>126</v>
      </c>
      <c r="B101" s="220">
        <v>21</v>
      </c>
      <c r="C101" s="221"/>
      <c r="D101" s="221"/>
      <c r="E101" s="221"/>
      <c r="F101" s="221"/>
      <c r="G101" s="221"/>
      <c r="I101" s="218">
        <f t="shared" si="28"/>
        <v>0</v>
      </c>
      <c r="J101" s="218">
        <f t="shared" si="29"/>
        <v>0</v>
      </c>
      <c r="K101" s="218">
        <f t="shared" si="30"/>
        <v>0</v>
      </c>
      <c r="L101" s="218">
        <f t="shared" si="31"/>
        <v>0</v>
      </c>
    </row>
    <row r="102" spans="1:12" ht="13.15" customHeight="1" x14ac:dyDescent="0.3">
      <c r="A102" s="219" t="s">
        <v>127</v>
      </c>
      <c r="B102" s="220" t="s">
        <v>128</v>
      </c>
      <c r="C102" s="221"/>
      <c r="D102" s="221"/>
      <c r="E102" s="221"/>
      <c r="F102" s="221"/>
      <c r="G102" s="221"/>
      <c r="I102" s="218">
        <f t="shared" si="28"/>
        <v>0</v>
      </c>
      <c r="J102" s="218">
        <f t="shared" si="29"/>
        <v>0</v>
      </c>
      <c r="K102" s="218">
        <f t="shared" si="30"/>
        <v>0</v>
      </c>
      <c r="L102" s="218">
        <f t="shared" si="31"/>
        <v>0</v>
      </c>
    </row>
    <row r="103" spans="1:12" x14ac:dyDescent="0.3">
      <c r="A103" s="219" t="s">
        <v>129</v>
      </c>
      <c r="B103" s="220">
        <v>28</v>
      </c>
      <c r="C103" s="221"/>
      <c r="D103" s="221"/>
      <c r="E103" s="221"/>
      <c r="F103" s="221"/>
      <c r="G103" s="221"/>
      <c r="I103" s="218">
        <f t="shared" si="28"/>
        <v>0</v>
      </c>
      <c r="J103" s="218">
        <f t="shared" si="29"/>
        <v>0</v>
      </c>
      <c r="K103" s="218">
        <f t="shared" si="30"/>
        <v>0</v>
      </c>
      <c r="L103" s="218">
        <f t="shared" si="31"/>
        <v>0</v>
      </c>
    </row>
    <row r="104" spans="1:12" x14ac:dyDescent="0.3">
      <c r="A104" s="214" t="s">
        <v>130</v>
      </c>
      <c r="B104" s="215" t="s">
        <v>131</v>
      </c>
      <c r="C104" s="216">
        <f>SUM(C105:C110)</f>
        <v>0</v>
      </c>
      <c r="D104" s="216">
        <f>SUM(D105:D110)</f>
        <v>0</v>
      </c>
      <c r="E104" s="216">
        <f>SUM(E105:E110)</f>
        <v>0</v>
      </c>
      <c r="F104" s="216">
        <f>SUM(F105:F110)</f>
        <v>0</v>
      </c>
      <c r="G104" s="216">
        <f>SUM(G105:G110)</f>
        <v>0</v>
      </c>
      <c r="I104" s="218">
        <f t="shared" si="28"/>
        <v>0</v>
      </c>
      <c r="J104" s="218">
        <f t="shared" si="29"/>
        <v>0</v>
      </c>
      <c r="K104" s="218">
        <f t="shared" si="30"/>
        <v>0</v>
      </c>
      <c r="L104" s="218">
        <f t="shared" si="31"/>
        <v>0</v>
      </c>
    </row>
    <row r="105" spans="1:12" x14ac:dyDescent="0.3">
      <c r="A105" s="219" t="s">
        <v>132</v>
      </c>
      <c r="B105" s="220">
        <v>29</v>
      </c>
      <c r="C105" s="221"/>
      <c r="D105" s="221"/>
      <c r="E105" s="221"/>
      <c r="F105" s="221"/>
      <c r="G105" s="221"/>
      <c r="I105" s="218">
        <f t="shared" si="28"/>
        <v>0</v>
      </c>
      <c r="J105" s="218">
        <f t="shared" si="29"/>
        <v>0</v>
      </c>
      <c r="K105" s="218">
        <f t="shared" si="30"/>
        <v>0</v>
      </c>
      <c r="L105" s="218">
        <f t="shared" si="31"/>
        <v>0</v>
      </c>
    </row>
    <row r="106" spans="1:12" x14ac:dyDescent="0.3">
      <c r="A106" s="219" t="s">
        <v>133</v>
      </c>
      <c r="B106" s="220">
        <v>3</v>
      </c>
      <c r="C106" s="221"/>
      <c r="D106" s="221"/>
      <c r="E106" s="221"/>
      <c r="F106" s="221"/>
      <c r="G106" s="221"/>
      <c r="I106" s="218">
        <f t="shared" si="28"/>
        <v>0</v>
      </c>
      <c r="J106" s="218">
        <f t="shared" si="29"/>
        <v>0</v>
      </c>
      <c r="K106" s="218">
        <f t="shared" si="30"/>
        <v>0</v>
      </c>
      <c r="L106" s="218">
        <f t="shared" si="31"/>
        <v>0</v>
      </c>
    </row>
    <row r="107" spans="1:12" x14ac:dyDescent="0.3">
      <c r="A107" s="219" t="s">
        <v>134</v>
      </c>
      <c r="B107" s="220" t="s">
        <v>135</v>
      </c>
      <c r="C107" s="221"/>
      <c r="D107" s="221"/>
      <c r="E107" s="221"/>
      <c r="F107" s="221"/>
      <c r="G107" s="221"/>
      <c r="I107" s="218">
        <f t="shared" si="28"/>
        <v>0</v>
      </c>
      <c r="J107" s="218">
        <f t="shared" si="29"/>
        <v>0</v>
      </c>
      <c r="K107" s="218">
        <f t="shared" si="30"/>
        <v>0</v>
      </c>
      <c r="L107" s="218">
        <f t="shared" si="31"/>
        <v>0</v>
      </c>
    </row>
    <row r="108" spans="1:12" x14ac:dyDescent="0.3">
      <c r="A108" s="219" t="s">
        <v>680</v>
      </c>
      <c r="B108" s="220" t="s">
        <v>136</v>
      </c>
      <c r="C108" s="221"/>
      <c r="D108" s="221"/>
      <c r="E108" s="221"/>
      <c r="F108" s="221"/>
      <c r="G108" s="221"/>
      <c r="I108" s="218">
        <f t="shared" si="28"/>
        <v>0</v>
      </c>
      <c r="J108" s="218">
        <f t="shared" si="29"/>
        <v>0</v>
      </c>
      <c r="K108" s="218">
        <f t="shared" si="30"/>
        <v>0</v>
      </c>
      <c r="L108" s="218">
        <f t="shared" si="31"/>
        <v>0</v>
      </c>
    </row>
    <row r="109" spans="1:12" x14ac:dyDescent="0.3">
      <c r="A109" s="219" t="s">
        <v>137</v>
      </c>
      <c r="B109" s="220" t="s">
        <v>138</v>
      </c>
      <c r="C109" s="221"/>
      <c r="D109" s="221"/>
      <c r="E109" s="221"/>
      <c r="F109" s="221"/>
      <c r="G109" s="221"/>
      <c r="I109" s="218">
        <f t="shared" si="28"/>
        <v>0</v>
      </c>
      <c r="J109" s="218">
        <f t="shared" si="29"/>
        <v>0</v>
      </c>
      <c r="K109" s="218">
        <f t="shared" si="30"/>
        <v>0</v>
      </c>
      <c r="L109" s="218">
        <f t="shared" si="31"/>
        <v>0</v>
      </c>
    </row>
    <row r="110" spans="1:12" x14ac:dyDescent="0.3">
      <c r="A110" s="222" t="s">
        <v>139</v>
      </c>
      <c r="B110" s="215" t="s">
        <v>140</v>
      </c>
      <c r="C110" s="223"/>
      <c r="D110" s="223"/>
      <c r="E110" s="223"/>
      <c r="F110" s="223"/>
      <c r="G110" s="223"/>
      <c r="I110" s="218">
        <f t="shared" si="28"/>
        <v>0</v>
      </c>
      <c r="J110" s="218">
        <f t="shared" si="29"/>
        <v>0</v>
      </c>
      <c r="K110" s="218">
        <f t="shared" si="30"/>
        <v>0</v>
      </c>
      <c r="L110" s="218">
        <f t="shared" si="31"/>
        <v>0</v>
      </c>
    </row>
    <row r="111" spans="1:12" x14ac:dyDescent="0.3">
      <c r="A111" s="31" t="s">
        <v>141</v>
      </c>
      <c r="B111" s="224" t="s">
        <v>142</v>
      </c>
      <c r="C111" s="32">
        <f>SUM(C99,C104)</f>
        <v>0</v>
      </c>
      <c r="D111" s="32">
        <f>SUM(D99,D104)</f>
        <v>0</v>
      </c>
      <c r="E111" s="32">
        <f>SUM(E99,E104)</f>
        <v>0</v>
      </c>
      <c r="F111" s="32">
        <f>SUM(F99,F104)</f>
        <v>0</v>
      </c>
      <c r="G111" s="32">
        <f>SUM(G99,G104)</f>
        <v>0</v>
      </c>
      <c r="I111" s="225">
        <f t="shared" si="28"/>
        <v>0</v>
      </c>
      <c r="J111" s="225">
        <f t="shared" si="29"/>
        <v>0</v>
      </c>
      <c r="K111" s="225">
        <f t="shared" si="30"/>
        <v>0</v>
      </c>
      <c r="L111" s="225">
        <f t="shared" si="31"/>
        <v>0</v>
      </c>
    </row>
    <row r="112" spans="1:12" x14ac:dyDescent="0.3">
      <c r="A112" s="140"/>
      <c r="C112" s="150"/>
      <c r="D112" s="150"/>
      <c r="E112" s="150"/>
      <c r="F112" s="150"/>
      <c r="G112" s="150"/>
      <c r="I112" s="150"/>
      <c r="J112" s="150"/>
      <c r="K112" s="150"/>
      <c r="L112" s="150"/>
    </row>
    <row r="113" spans="1:12" x14ac:dyDescent="0.3">
      <c r="A113" s="140"/>
      <c r="C113" s="150"/>
      <c r="D113" s="150"/>
      <c r="E113" s="150"/>
      <c r="F113" s="150"/>
      <c r="G113" s="150"/>
      <c r="I113" s="624" t="s">
        <v>694</v>
      </c>
      <c r="J113" s="625"/>
      <c r="K113" s="625"/>
      <c r="L113" s="626"/>
    </row>
    <row r="114" spans="1:12" ht="27" x14ac:dyDescent="0.3">
      <c r="A114" s="132" t="s">
        <v>143</v>
      </c>
      <c r="B114" s="132" t="s">
        <v>144</v>
      </c>
      <c r="C114" s="132" t="str">
        <f>C98</f>
        <v>REALITE 2020</v>
      </c>
      <c r="D114" s="132" t="str">
        <f t="shared" ref="D114:G114" si="32">D98</f>
        <v>REALITE 2021</v>
      </c>
      <c r="E114" s="132" t="str">
        <f t="shared" si="32"/>
        <v>REALITE 2022</v>
      </c>
      <c r="F114" s="132" t="str">
        <f t="shared" si="32"/>
        <v>REALITE 2023</v>
      </c>
      <c r="G114" s="132" t="str">
        <f t="shared" si="32"/>
        <v>REALITE 2024</v>
      </c>
      <c r="I114" s="132" t="str">
        <f>RIGHT(D114,4)&amp;" - "&amp;RIGHT(C114,4)</f>
        <v>2021 - 2020</v>
      </c>
      <c r="J114" s="132" t="str">
        <f>RIGHT(E114,4)&amp;" - "&amp;RIGHT(D114,4)</f>
        <v>2022 - 2021</v>
      </c>
      <c r="K114" s="132" t="str">
        <f>RIGHT(F114,4)&amp;" - "&amp;RIGHT(E114,4)</f>
        <v>2023 - 2022</v>
      </c>
      <c r="L114" s="132" t="str">
        <f>RIGHT(G114,4)&amp;" - "&amp;RIGHT(F114,4)</f>
        <v>2024 - 2023</v>
      </c>
    </row>
    <row r="115" spans="1:12" x14ac:dyDescent="0.3">
      <c r="A115" s="214" t="s">
        <v>145</v>
      </c>
      <c r="B115" s="215" t="s">
        <v>146</v>
      </c>
      <c r="C115" s="216">
        <f>SUM(C116:C121)</f>
        <v>0</v>
      </c>
      <c r="D115" s="216">
        <f>SUM(D116:D121)</f>
        <v>0</v>
      </c>
      <c r="E115" s="216">
        <f>SUM(E116:E121)</f>
        <v>0</v>
      </c>
      <c r="F115" s="216">
        <f>SUM(F116:F121)</f>
        <v>0</v>
      </c>
      <c r="G115" s="216">
        <f>SUM(G116:G121)</f>
        <v>0</v>
      </c>
      <c r="I115" s="218">
        <f t="shared" ref="I115:I138" si="33">IFERROR(IF(AND(ROUND(SUM(C115:C115),0)=0,ROUND(SUM(D115:D115),0)&gt;ROUND(SUM(C115:C115),0)),"INF",(ROUND(SUM(D115:D115),0)-ROUND(SUM(C115:C115),0))/ROUND(SUM(C115:C115),0)),0)</f>
        <v>0</v>
      </c>
      <c r="J115" s="218">
        <f t="shared" ref="J115:J138" si="34">IFERROR(IF(AND(ROUND(SUM(D115),0)=0,ROUND(SUM(E115:E115),0)&gt;ROUND(SUM(D115),0)),"INF",(ROUND(SUM(E115:E115),0)-ROUND(SUM(D115),0))/ROUND(SUM(D115),0)),0)</f>
        <v>0</v>
      </c>
      <c r="K115" s="218">
        <f t="shared" ref="K115:K138" si="35">IFERROR(IF(AND(ROUND(SUM(E115),0)=0,ROUND(SUM(F115:F115),0)&gt;ROUND(SUM(E115),0)),"INF",(ROUND(SUM(F115:F115),0)-ROUND(SUM(E115),0))/ROUND(SUM(E115),0)),0)</f>
        <v>0</v>
      </c>
      <c r="L115" s="218">
        <f t="shared" ref="L115:L138" si="36">IFERROR(IF(AND(ROUND(SUM(F115),0)=0,ROUND(SUM(G115:G115),0)&gt;ROUND(SUM(F115),0)),"INF",(ROUND(SUM(G115:G115),0)-ROUND(SUM(F115),0))/ROUND(SUM(F115),0)),0)</f>
        <v>0</v>
      </c>
    </row>
    <row r="116" spans="1:12" x14ac:dyDescent="0.3">
      <c r="A116" s="219" t="s">
        <v>147</v>
      </c>
      <c r="B116" s="220">
        <v>10</v>
      </c>
      <c r="C116" s="221"/>
      <c r="D116" s="221"/>
      <c r="E116" s="221"/>
      <c r="F116" s="221"/>
      <c r="G116" s="221"/>
      <c r="I116" s="218">
        <f t="shared" si="33"/>
        <v>0</v>
      </c>
      <c r="J116" s="218">
        <f t="shared" si="34"/>
        <v>0</v>
      </c>
      <c r="K116" s="218">
        <f t="shared" si="35"/>
        <v>0</v>
      </c>
      <c r="L116" s="218">
        <f t="shared" si="36"/>
        <v>0</v>
      </c>
    </row>
    <row r="117" spans="1:12" x14ac:dyDescent="0.3">
      <c r="A117" s="219" t="s">
        <v>148</v>
      </c>
      <c r="B117" s="220">
        <v>11</v>
      </c>
      <c r="C117" s="221"/>
      <c r="D117" s="221"/>
      <c r="E117" s="221"/>
      <c r="F117" s="221"/>
      <c r="G117" s="221"/>
      <c r="I117" s="218">
        <f t="shared" si="33"/>
        <v>0</v>
      </c>
      <c r="J117" s="218">
        <f t="shared" si="34"/>
        <v>0</v>
      </c>
      <c r="K117" s="218">
        <f t="shared" si="35"/>
        <v>0</v>
      </c>
      <c r="L117" s="218">
        <f t="shared" si="36"/>
        <v>0</v>
      </c>
    </row>
    <row r="118" spans="1:12" x14ac:dyDescent="0.3">
      <c r="A118" s="219" t="s">
        <v>149</v>
      </c>
      <c r="B118" s="220">
        <v>12</v>
      </c>
      <c r="C118" s="221"/>
      <c r="D118" s="221"/>
      <c r="E118" s="221"/>
      <c r="F118" s="221"/>
      <c r="G118" s="221"/>
      <c r="I118" s="218">
        <f t="shared" si="33"/>
        <v>0</v>
      </c>
      <c r="J118" s="218">
        <f t="shared" si="34"/>
        <v>0</v>
      </c>
      <c r="K118" s="218">
        <f t="shared" si="35"/>
        <v>0</v>
      </c>
      <c r="L118" s="218">
        <f t="shared" si="36"/>
        <v>0</v>
      </c>
    </row>
    <row r="119" spans="1:12" x14ac:dyDescent="0.3">
      <c r="A119" s="219" t="s">
        <v>150</v>
      </c>
      <c r="B119" s="220">
        <v>13</v>
      </c>
      <c r="C119" s="221"/>
      <c r="D119" s="221"/>
      <c r="E119" s="221"/>
      <c r="F119" s="221"/>
      <c r="G119" s="221"/>
      <c r="I119" s="218">
        <f t="shared" si="33"/>
        <v>0</v>
      </c>
      <c r="J119" s="218">
        <f t="shared" si="34"/>
        <v>0</v>
      </c>
      <c r="K119" s="218">
        <f t="shared" si="35"/>
        <v>0</v>
      </c>
      <c r="L119" s="218">
        <f t="shared" si="36"/>
        <v>0</v>
      </c>
    </row>
    <row r="120" spans="1:12" x14ac:dyDescent="0.3">
      <c r="A120" s="219" t="s">
        <v>151</v>
      </c>
      <c r="B120" s="220">
        <v>14</v>
      </c>
      <c r="C120" s="221"/>
      <c r="D120" s="221"/>
      <c r="E120" s="221"/>
      <c r="F120" s="221"/>
      <c r="G120" s="221"/>
      <c r="I120" s="218">
        <f t="shared" si="33"/>
        <v>0</v>
      </c>
      <c r="J120" s="218">
        <f t="shared" si="34"/>
        <v>0</v>
      </c>
      <c r="K120" s="218">
        <f t="shared" si="35"/>
        <v>0</v>
      </c>
      <c r="L120" s="218">
        <f t="shared" si="36"/>
        <v>0</v>
      </c>
    </row>
    <row r="121" spans="1:12" x14ac:dyDescent="0.3">
      <c r="A121" s="219" t="s">
        <v>152</v>
      </c>
      <c r="B121" s="220">
        <v>15</v>
      </c>
      <c r="C121" s="221"/>
      <c r="D121" s="221"/>
      <c r="E121" s="221"/>
      <c r="F121" s="221"/>
      <c r="G121" s="221"/>
      <c r="I121" s="218">
        <f t="shared" si="33"/>
        <v>0</v>
      </c>
      <c r="J121" s="218">
        <f t="shared" si="34"/>
        <v>0</v>
      </c>
      <c r="K121" s="218">
        <f t="shared" si="35"/>
        <v>0</v>
      </c>
      <c r="L121" s="218">
        <f t="shared" si="36"/>
        <v>0</v>
      </c>
    </row>
    <row r="122" spans="1:12" x14ac:dyDescent="0.3">
      <c r="A122" s="214" t="s">
        <v>153</v>
      </c>
      <c r="B122" s="215">
        <v>16</v>
      </c>
      <c r="C122" s="216">
        <f t="shared" ref="C122:G122" si="37">C123</f>
        <v>0</v>
      </c>
      <c r="D122" s="216">
        <f t="shared" si="37"/>
        <v>0</v>
      </c>
      <c r="E122" s="216">
        <f t="shared" si="37"/>
        <v>0</v>
      </c>
      <c r="F122" s="216">
        <f t="shared" si="37"/>
        <v>0</v>
      </c>
      <c r="G122" s="216">
        <f t="shared" si="37"/>
        <v>0</v>
      </c>
      <c r="I122" s="218">
        <f t="shared" si="33"/>
        <v>0</v>
      </c>
      <c r="J122" s="218">
        <f t="shared" si="34"/>
        <v>0</v>
      </c>
      <c r="K122" s="218">
        <f t="shared" si="35"/>
        <v>0</v>
      </c>
      <c r="L122" s="218">
        <f t="shared" si="36"/>
        <v>0</v>
      </c>
    </row>
    <row r="123" spans="1:12" x14ac:dyDescent="0.3">
      <c r="A123" s="219" t="s">
        <v>154</v>
      </c>
      <c r="B123" s="220">
        <v>16</v>
      </c>
      <c r="C123" s="221"/>
      <c r="D123" s="221"/>
      <c r="E123" s="221"/>
      <c r="F123" s="221"/>
      <c r="G123" s="221"/>
      <c r="I123" s="218">
        <f t="shared" si="33"/>
        <v>0</v>
      </c>
      <c r="J123" s="218">
        <f t="shared" si="34"/>
        <v>0</v>
      </c>
      <c r="K123" s="218">
        <f t="shared" si="35"/>
        <v>0</v>
      </c>
      <c r="L123" s="218">
        <f t="shared" si="36"/>
        <v>0</v>
      </c>
    </row>
    <row r="124" spans="1:12" x14ac:dyDescent="0.3">
      <c r="A124" s="214" t="s">
        <v>155</v>
      </c>
      <c r="B124" s="215" t="s">
        <v>156</v>
      </c>
      <c r="C124" s="216">
        <f>SUM(C125,C130,C137)</f>
        <v>0</v>
      </c>
      <c r="D124" s="216">
        <f>SUM(D125,D130,D137)</f>
        <v>0</v>
      </c>
      <c r="E124" s="216">
        <f>SUM(E125,E130,E137)</f>
        <v>0</v>
      </c>
      <c r="F124" s="216">
        <f>SUM(F125,F130,F137)</f>
        <v>0</v>
      </c>
      <c r="G124" s="216">
        <f>SUM(G125,G130,G137)</f>
        <v>0</v>
      </c>
      <c r="I124" s="218">
        <f t="shared" si="33"/>
        <v>0</v>
      </c>
      <c r="J124" s="218">
        <f t="shared" si="34"/>
        <v>0</v>
      </c>
      <c r="K124" s="218">
        <f t="shared" si="35"/>
        <v>0</v>
      </c>
      <c r="L124" s="218">
        <f t="shared" si="36"/>
        <v>0</v>
      </c>
    </row>
    <row r="125" spans="1:12" x14ac:dyDescent="0.3">
      <c r="A125" s="214" t="s">
        <v>679</v>
      </c>
      <c r="B125" s="215">
        <v>17</v>
      </c>
      <c r="C125" s="216">
        <f>SUM(C126,C129)</f>
        <v>0</v>
      </c>
      <c r="D125" s="216">
        <f>SUM(D126,D129)</f>
        <v>0</v>
      </c>
      <c r="E125" s="216">
        <f>SUM(E126,E129)</f>
        <v>0</v>
      </c>
      <c r="F125" s="216">
        <f>SUM(F126,F129)</f>
        <v>0</v>
      </c>
      <c r="G125" s="216">
        <f>SUM(G126,G129)</f>
        <v>0</v>
      </c>
      <c r="I125" s="218">
        <f t="shared" si="33"/>
        <v>0</v>
      </c>
      <c r="J125" s="218">
        <f t="shared" si="34"/>
        <v>0</v>
      </c>
      <c r="K125" s="218">
        <f t="shared" si="35"/>
        <v>0</v>
      </c>
      <c r="L125" s="218">
        <f t="shared" si="36"/>
        <v>0</v>
      </c>
    </row>
    <row r="126" spans="1:12" x14ac:dyDescent="0.3">
      <c r="A126" s="214" t="s">
        <v>157</v>
      </c>
      <c r="B126" s="215" t="s">
        <v>158</v>
      </c>
      <c r="C126" s="216">
        <f>SUM(C127:C128)</f>
        <v>0</v>
      </c>
      <c r="D126" s="216">
        <f>SUM(D127:D128)</f>
        <v>0</v>
      </c>
      <c r="E126" s="216">
        <f>SUM(E127:E128)</f>
        <v>0</v>
      </c>
      <c r="F126" s="216">
        <f>SUM(F127:F128)</f>
        <v>0</v>
      </c>
      <c r="G126" s="216">
        <f>SUM(G127:G128)</f>
        <v>0</v>
      </c>
      <c r="I126" s="218">
        <f t="shared" si="33"/>
        <v>0</v>
      </c>
      <c r="J126" s="218">
        <f t="shared" si="34"/>
        <v>0</v>
      </c>
      <c r="K126" s="218">
        <f t="shared" si="35"/>
        <v>0</v>
      </c>
      <c r="L126" s="218">
        <f t="shared" si="36"/>
        <v>0</v>
      </c>
    </row>
    <row r="127" spans="1:12" x14ac:dyDescent="0.3">
      <c r="A127" s="227" t="s">
        <v>159</v>
      </c>
      <c r="B127" s="220"/>
      <c r="C127" s="221"/>
      <c r="D127" s="221"/>
      <c r="E127" s="221"/>
      <c r="F127" s="221"/>
      <c r="G127" s="221"/>
      <c r="I127" s="218">
        <f t="shared" si="33"/>
        <v>0</v>
      </c>
      <c r="J127" s="218">
        <f t="shared" si="34"/>
        <v>0</v>
      </c>
      <c r="K127" s="218">
        <f t="shared" si="35"/>
        <v>0</v>
      </c>
      <c r="L127" s="218">
        <f t="shared" si="36"/>
        <v>0</v>
      </c>
    </row>
    <row r="128" spans="1:12" x14ac:dyDescent="0.3">
      <c r="A128" s="227" t="s">
        <v>160</v>
      </c>
      <c r="B128" s="220"/>
      <c r="C128" s="221"/>
      <c r="D128" s="221"/>
      <c r="E128" s="221"/>
      <c r="F128" s="221"/>
      <c r="G128" s="221"/>
      <c r="I128" s="218">
        <f t="shared" si="33"/>
        <v>0</v>
      </c>
      <c r="J128" s="218">
        <f t="shared" si="34"/>
        <v>0</v>
      </c>
      <c r="K128" s="218">
        <f t="shared" si="35"/>
        <v>0</v>
      </c>
      <c r="L128" s="218">
        <f t="shared" si="36"/>
        <v>0</v>
      </c>
    </row>
    <row r="129" spans="1:12" x14ac:dyDescent="0.3">
      <c r="A129" s="227" t="s">
        <v>161</v>
      </c>
      <c r="B129" s="220" t="s">
        <v>162</v>
      </c>
      <c r="C129" s="221"/>
      <c r="D129" s="221"/>
      <c r="E129" s="221"/>
      <c r="F129" s="221"/>
      <c r="G129" s="221"/>
      <c r="I129" s="218">
        <f t="shared" si="33"/>
        <v>0</v>
      </c>
      <c r="J129" s="218">
        <f t="shared" si="34"/>
        <v>0</v>
      </c>
      <c r="K129" s="218">
        <f t="shared" si="35"/>
        <v>0</v>
      </c>
      <c r="L129" s="218">
        <f t="shared" si="36"/>
        <v>0</v>
      </c>
    </row>
    <row r="130" spans="1:12" x14ac:dyDescent="0.3">
      <c r="A130" s="214" t="s">
        <v>163</v>
      </c>
      <c r="B130" s="215" t="s">
        <v>164</v>
      </c>
      <c r="C130" s="216">
        <f>SUM(C131:C136)</f>
        <v>0</v>
      </c>
      <c r="D130" s="216">
        <f>SUM(D131:D136)</f>
        <v>0</v>
      </c>
      <c r="E130" s="216">
        <f>SUM(E131:E136)</f>
        <v>0</v>
      </c>
      <c r="F130" s="216">
        <f>SUM(F131:F136)</f>
        <v>0</v>
      </c>
      <c r="G130" s="216">
        <f>SUM(G131:G136)</f>
        <v>0</v>
      </c>
      <c r="I130" s="218">
        <f t="shared" si="33"/>
        <v>0</v>
      </c>
      <c r="J130" s="218">
        <f t="shared" si="34"/>
        <v>0</v>
      </c>
      <c r="K130" s="218">
        <f t="shared" si="35"/>
        <v>0</v>
      </c>
      <c r="L130" s="218">
        <f t="shared" si="36"/>
        <v>0</v>
      </c>
    </row>
    <row r="131" spans="1:12" x14ac:dyDescent="0.3">
      <c r="A131" s="227" t="s">
        <v>165</v>
      </c>
      <c r="B131" s="220">
        <v>42</v>
      </c>
      <c r="C131" s="221"/>
      <c r="D131" s="221"/>
      <c r="E131" s="221"/>
      <c r="F131" s="221"/>
      <c r="G131" s="221"/>
      <c r="I131" s="218">
        <f t="shared" si="33"/>
        <v>0</v>
      </c>
      <c r="J131" s="218">
        <f t="shared" si="34"/>
        <v>0</v>
      </c>
      <c r="K131" s="218">
        <f t="shared" si="35"/>
        <v>0</v>
      </c>
      <c r="L131" s="218">
        <f t="shared" si="36"/>
        <v>0</v>
      </c>
    </row>
    <row r="132" spans="1:12" x14ac:dyDescent="0.3">
      <c r="A132" s="227" t="s">
        <v>166</v>
      </c>
      <c r="B132" s="220">
        <v>43</v>
      </c>
      <c r="C132" s="221"/>
      <c r="D132" s="221"/>
      <c r="E132" s="221"/>
      <c r="F132" s="221"/>
      <c r="G132" s="221"/>
      <c r="I132" s="218">
        <f t="shared" si="33"/>
        <v>0</v>
      </c>
      <c r="J132" s="218">
        <f t="shared" si="34"/>
        <v>0</v>
      </c>
      <c r="K132" s="218">
        <f t="shared" si="35"/>
        <v>0</v>
      </c>
      <c r="L132" s="218">
        <f t="shared" si="36"/>
        <v>0</v>
      </c>
    </row>
    <row r="133" spans="1:12" x14ac:dyDescent="0.3">
      <c r="A133" s="227" t="s">
        <v>167</v>
      </c>
      <c r="B133" s="220">
        <v>44</v>
      </c>
      <c r="C133" s="221"/>
      <c r="D133" s="221"/>
      <c r="E133" s="221"/>
      <c r="F133" s="221"/>
      <c r="G133" s="221"/>
      <c r="I133" s="218">
        <f t="shared" si="33"/>
        <v>0</v>
      </c>
      <c r="J133" s="218">
        <f t="shared" si="34"/>
        <v>0</v>
      </c>
      <c r="K133" s="218">
        <f t="shared" si="35"/>
        <v>0</v>
      </c>
      <c r="L133" s="218">
        <f t="shared" si="36"/>
        <v>0</v>
      </c>
    </row>
    <row r="134" spans="1:12" x14ac:dyDescent="0.3">
      <c r="A134" s="227" t="s">
        <v>168</v>
      </c>
      <c r="B134" s="220">
        <v>46</v>
      </c>
      <c r="C134" s="221"/>
      <c r="D134" s="221"/>
      <c r="E134" s="221"/>
      <c r="F134" s="221"/>
      <c r="G134" s="221"/>
      <c r="I134" s="218">
        <f t="shared" si="33"/>
        <v>0</v>
      </c>
      <c r="J134" s="218">
        <f t="shared" si="34"/>
        <v>0</v>
      </c>
      <c r="K134" s="218">
        <f t="shared" si="35"/>
        <v>0</v>
      </c>
      <c r="L134" s="218">
        <f t="shared" si="36"/>
        <v>0</v>
      </c>
    </row>
    <row r="135" spans="1:12" x14ac:dyDescent="0.3">
      <c r="A135" s="227" t="s">
        <v>169</v>
      </c>
      <c r="B135" s="220">
        <v>45</v>
      </c>
      <c r="C135" s="221"/>
      <c r="D135" s="221"/>
      <c r="E135" s="221"/>
      <c r="F135" s="221"/>
      <c r="G135" s="221"/>
      <c r="I135" s="218">
        <f t="shared" si="33"/>
        <v>0</v>
      </c>
      <c r="J135" s="218">
        <f t="shared" si="34"/>
        <v>0</v>
      </c>
      <c r="K135" s="218">
        <f t="shared" si="35"/>
        <v>0</v>
      </c>
      <c r="L135" s="218">
        <f t="shared" si="36"/>
        <v>0</v>
      </c>
    </row>
    <row r="136" spans="1:12" x14ac:dyDescent="0.3">
      <c r="A136" s="227" t="s">
        <v>170</v>
      </c>
      <c r="B136" s="220" t="s">
        <v>171</v>
      </c>
      <c r="C136" s="221"/>
      <c r="D136" s="221"/>
      <c r="E136" s="221"/>
      <c r="F136" s="221"/>
      <c r="G136" s="221"/>
      <c r="I136" s="218">
        <f t="shared" si="33"/>
        <v>0</v>
      </c>
      <c r="J136" s="218">
        <f t="shared" si="34"/>
        <v>0</v>
      </c>
      <c r="K136" s="218">
        <f t="shared" si="35"/>
        <v>0</v>
      </c>
      <c r="L136" s="218">
        <f t="shared" si="36"/>
        <v>0</v>
      </c>
    </row>
    <row r="137" spans="1:12" x14ac:dyDescent="0.3">
      <c r="A137" s="222" t="s">
        <v>139</v>
      </c>
      <c r="B137" s="215" t="s">
        <v>172</v>
      </c>
      <c r="C137" s="223"/>
      <c r="D137" s="223"/>
      <c r="E137" s="223"/>
      <c r="F137" s="223"/>
      <c r="G137" s="223"/>
      <c r="I137" s="218">
        <f t="shared" si="33"/>
        <v>0</v>
      </c>
      <c r="J137" s="218">
        <f t="shared" si="34"/>
        <v>0</v>
      </c>
      <c r="K137" s="218">
        <f t="shared" si="35"/>
        <v>0</v>
      </c>
      <c r="L137" s="218">
        <f t="shared" si="36"/>
        <v>0</v>
      </c>
    </row>
    <row r="138" spans="1:12" x14ac:dyDescent="0.3">
      <c r="A138" s="31" t="s">
        <v>173</v>
      </c>
      <c r="B138" s="224" t="s">
        <v>174</v>
      </c>
      <c r="C138" s="32">
        <f>SUM(C115,C122,C125,C130,C137)</f>
        <v>0</v>
      </c>
      <c r="D138" s="32">
        <f>SUM(D115,D122,D125,D130,D137)</f>
        <v>0</v>
      </c>
      <c r="E138" s="32">
        <f>SUM(E115,E122,E125,E130,E137)</f>
        <v>0</v>
      </c>
      <c r="F138" s="32">
        <f>SUM(F115,F122,F125,F130,F137)</f>
        <v>0</v>
      </c>
      <c r="G138" s="32">
        <f>SUM(G115,G122,G125,G130,G137)</f>
        <v>0</v>
      </c>
      <c r="I138" s="225">
        <f t="shared" si="33"/>
        <v>0</v>
      </c>
      <c r="J138" s="225">
        <f t="shared" si="34"/>
        <v>0</v>
      </c>
      <c r="K138" s="225">
        <f t="shared" si="35"/>
        <v>0</v>
      </c>
      <c r="L138" s="225">
        <f t="shared" si="36"/>
        <v>0</v>
      </c>
    </row>
    <row r="140" spans="1:12" ht="15" x14ac:dyDescent="0.3">
      <c r="A140" s="228" t="s">
        <v>593</v>
      </c>
      <c r="B140" s="229"/>
      <c r="C140" s="230"/>
      <c r="D140" s="230"/>
      <c r="E140" s="231"/>
      <c r="F140" s="231"/>
      <c r="G140" s="231"/>
      <c r="I140" s="230"/>
      <c r="J140" s="231"/>
      <c r="K140" s="231"/>
      <c r="L140" s="231"/>
    </row>
    <row r="141" spans="1:12" x14ac:dyDescent="0.3">
      <c r="A141" s="213"/>
      <c r="B141" s="213"/>
      <c r="C141" s="213"/>
      <c r="D141" s="213"/>
      <c r="E141" s="213"/>
      <c r="F141" s="213"/>
      <c r="G141" s="213"/>
      <c r="I141" s="213"/>
      <c r="J141" s="213"/>
      <c r="K141" s="213"/>
      <c r="L141" s="213"/>
    </row>
    <row r="142" spans="1:12" x14ac:dyDescent="0.3">
      <c r="A142" s="213"/>
      <c r="B142" s="213"/>
      <c r="C142" s="213"/>
      <c r="D142" s="213"/>
      <c r="E142" s="213"/>
      <c r="F142" s="213"/>
      <c r="G142" s="213"/>
      <c r="I142" s="624" t="s">
        <v>694</v>
      </c>
      <c r="J142" s="625"/>
      <c r="K142" s="625"/>
      <c r="L142" s="626"/>
    </row>
    <row r="143" spans="1:12" ht="27" x14ac:dyDescent="0.3">
      <c r="A143" s="132" t="s">
        <v>122</v>
      </c>
      <c r="B143" s="111" t="s">
        <v>144</v>
      </c>
      <c r="C143" s="132" t="str">
        <f>C114</f>
        <v>REALITE 2020</v>
      </c>
      <c r="D143" s="132" t="str">
        <f t="shared" ref="D143:G143" si="38">D114</f>
        <v>REALITE 2021</v>
      </c>
      <c r="E143" s="132" t="str">
        <f t="shared" si="38"/>
        <v>REALITE 2022</v>
      </c>
      <c r="F143" s="132" t="str">
        <f t="shared" si="38"/>
        <v>REALITE 2023</v>
      </c>
      <c r="G143" s="132" t="str">
        <f t="shared" si="38"/>
        <v>REALITE 2024</v>
      </c>
      <c r="I143" s="132" t="str">
        <f>RIGHT(D143,4)&amp;" - "&amp;RIGHT(C143,4)</f>
        <v>2021 - 2020</v>
      </c>
      <c r="J143" s="132" t="str">
        <f>RIGHT(E143,4)&amp;" - "&amp;RIGHT(D143,4)</f>
        <v>2022 - 2021</v>
      </c>
      <c r="K143" s="132" t="str">
        <f>RIGHT(F143,4)&amp;" - "&amp;RIGHT(E143,4)</f>
        <v>2023 - 2022</v>
      </c>
      <c r="L143" s="132" t="str">
        <f>RIGHT(G143,4)&amp;" - "&amp;RIGHT(F143,4)</f>
        <v>2024 - 2023</v>
      </c>
    </row>
    <row r="144" spans="1:12" x14ac:dyDescent="0.3">
      <c r="A144" s="214" t="s">
        <v>123</v>
      </c>
      <c r="B144" s="215" t="s">
        <v>124</v>
      </c>
      <c r="C144" s="216">
        <f>SUM(C145:C148)</f>
        <v>0</v>
      </c>
      <c r="D144" s="216">
        <f>SUM(D145:D148)</f>
        <v>0</v>
      </c>
      <c r="E144" s="216">
        <f>SUM(E145:E148)</f>
        <v>0</v>
      </c>
      <c r="F144" s="217">
        <f>SUM(F145:F148)</f>
        <v>0</v>
      </c>
      <c r="G144" s="217">
        <f>SUM(G145:G148)</f>
        <v>0</v>
      </c>
      <c r="I144" s="218">
        <f t="shared" ref="I144:I156" si="39">IFERROR(IF(AND(ROUND(SUM(C144:C144),0)=0,ROUND(SUM(D144:D144),0)&gt;ROUND(SUM(C144:C144),0)),"INF",(ROUND(SUM(D144:D144),0)-ROUND(SUM(C144:C144),0))/ROUND(SUM(C144:C144),0)),0)</f>
        <v>0</v>
      </c>
      <c r="J144" s="218">
        <f t="shared" ref="J144:J156" si="40">IFERROR(IF(AND(ROUND(SUM(D144),0)=0,ROUND(SUM(E144:E144),0)&gt;ROUND(SUM(D144),0)),"INF",(ROUND(SUM(E144:E144),0)-ROUND(SUM(D144),0))/ROUND(SUM(D144),0)),0)</f>
        <v>0</v>
      </c>
      <c r="K144" s="218">
        <f t="shared" ref="K144:K156" si="41">IFERROR(IF(AND(ROUND(SUM(E144),0)=0,ROUND(SUM(F144:F144),0)&gt;ROUND(SUM(E144),0)),"INF",(ROUND(SUM(F144:F144),0)-ROUND(SUM(E144),0))/ROUND(SUM(E144),0)),0)</f>
        <v>0</v>
      </c>
      <c r="L144" s="218">
        <f t="shared" ref="L144:L156" si="42">IFERROR(IF(AND(ROUND(SUM(F144),0)=0,ROUND(SUM(G144:G144),0)&gt;ROUND(SUM(F144),0)),"INF",(ROUND(SUM(G144:G144),0)-ROUND(SUM(F144),0))/ROUND(SUM(F144),0)),0)</f>
        <v>0</v>
      </c>
    </row>
    <row r="145" spans="1:12" x14ac:dyDescent="0.3">
      <c r="A145" s="219" t="s">
        <v>125</v>
      </c>
      <c r="B145" s="220">
        <v>20</v>
      </c>
      <c r="C145" s="221"/>
      <c r="D145" s="221"/>
      <c r="E145" s="221"/>
      <c r="F145" s="221"/>
      <c r="G145" s="221"/>
      <c r="I145" s="218">
        <f t="shared" si="39"/>
        <v>0</v>
      </c>
      <c r="J145" s="218">
        <f t="shared" si="40"/>
        <v>0</v>
      </c>
      <c r="K145" s="218">
        <f t="shared" si="41"/>
        <v>0</v>
      </c>
      <c r="L145" s="218">
        <f t="shared" si="42"/>
        <v>0</v>
      </c>
    </row>
    <row r="146" spans="1:12" ht="13.15" customHeight="1" x14ac:dyDescent="0.3">
      <c r="A146" s="219" t="s">
        <v>126</v>
      </c>
      <c r="B146" s="220">
        <v>21</v>
      </c>
      <c r="C146" s="221"/>
      <c r="D146" s="221"/>
      <c r="E146" s="221"/>
      <c r="F146" s="221"/>
      <c r="G146" s="221"/>
      <c r="I146" s="218">
        <f t="shared" si="39"/>
        <v>0</v>
      </c>
      <c r="J146" s="218">
        <f t="shared" si="40"/>
        <v>0</v>
      </c>
      <c r="K146" s="218">
        <f t="shared" si="41"/>
        <v>0</v>
      </c>
      <c r="L146" s="218">
        <f t="shared" si="42"/>
        <v>0</v>
      </c>
    </row>
    <row r="147" spans="1:12" ht="13.15" customHeight="1" x14ac:dyDescent="0.3">
      <c r="A147" s="219" t="s">
        <v>127</v>
      </c>
      <c r="B147" s="220" t="s">
        <v>128</v>
      </c>
      <c r="C147" s="221"/>
      <c r="D147" s="221"/>
      <c r="E147" s="221"/>
      <c r="F147" s="221"/>
      <c r="G147" s="221"/>
      <c r="I147" s="218">
        <f t="shared" si="39"/>
        <v>0</v>
      </c>
      <c r="J147" s="218">
        <f t="shared" si="40"/>
        <v>0</v>
      </c>
      <c r="K147" s="218">
        <f t="shared" si="41"/>
        <v>0</v>
      </c>
      <c r="L147" s="218">
        <f t="shared" si="42"/>
        <v>0</v>
      </c>
    </row>
    <row r="148" spans="1:12" x14ac:dyDescent="0.3">
      <c r="A148" s="219" t="s">
        <v>129</v>
      </c>
      <c r="B148" s="220">
        <v>28</v>
      </c>
      <c r="C148" s="221"/>
      <c r="D148" s="221"/>
      <c r="E148" s="221"/>
      <c r="F148" s="221"/>
      <c r="G148" s="221"/>
      <c r="I148" s="218">
        <f t="shared" si="39"/>
        <v>0</v>
      </c>
      <c r="J148" s="218">
        <f t="shared" si="40"/>
        <v>0</v>
      </c>
      <c r="K148" s="218">
        <f t="shared" si="41"/>
        <v>0</v>
      </c>
      <c r="L148" s="218">
        <f t="shared" si="42"/>
        <v>0</v>
      </c>
    </row>
    <row r="149" spans="1:12" x14ac:dyDescent="0.3">
      <c r="A149" s="214" t="s">
        <v>130</v>
      </c>
      <c r="B149" s="215" t="s">
        <v>131</v>
      </c>
      <c r="C149" s="216">
        <f>SUM(C150:C155)</f>
        <v>0</v>
      </c>
      <c r="D149" s="216">
        <f>SUM(D150:D155)</f>
        <v>0</v>
      </c>
      <c r="E149" s="216">
        <f>SUM(E150:E155)</f>
        <v>0</v>
      </c>
      <c r="F149" s="216">
        <f>SUM(F150:F155)</f>
        <v>0</v>
      </c>
      <c r="G149" s="216">
        <f>SUM(G150:G155)</f>
        <v>0</v>
      </c>
      <c r="I149" s="218">
        <f t="shared" si="39"/>
        <v>0</v>
      </c>
      <c r="J149" s="218">
        <f t="shared" si="40"/>
        <v>0</v>
      </c>
      <c r="K149" s="218">
        <f t="shared" si="41"/>
        <v>0</v>
      </c>
      <c r="L149" s="218">
        <f t="shared" si="42"/>
        <v>0</v>
      </c>
    </row>
    <row r="150" spans="1:12" x14ac:dyDescent="0.3">
      <c r="A150" s="219" t="s">
        <v>132</v>
      </c>
      <c r="B150" s="220">
        <v>29</v>
      </c>
      <c r="C150" s="221"/>
      <c r="D150" s="221"/>
      <c r="E150" s="221"/>
      <c r="F150" s="221"/>
      <c r="G150" s="221"/>
      <c r="I150" s="218">
        <f t="shared" si="39"/>
        <v>0</v>
      </c>
      <c r="J150" s="218">
        <f t="shared" si="40"/>
        <v>0</v>
      </c>
      <c r="K150" s="218">
        <f t="shared" si="41"/>
        <v>0</v>
      </c>
      <c r="L150" s="218">
        <f t="shared" si="42"/>
        <v>0</v>
      </c>
    </row>
    <row r="151" spans="1:12" x14ac:dyDescent="0.3">
      <c r="A151" s="219" t="s">
        <v>133</v>
      </c>
      <c r="B151" s="220">
        <v>3</v>
      </c>
      <c r="C151" s="221"/>
      <c r="D151" s="221"/>
      <c r="E151" s="221"/>
      <c r="F151" s="221"/>
      <c r="G151" s="221"/>
      <c r="I151" s="218">
        <f t="shared" si="39"/>
        <v>0</v>
      </c>
      <c r="J151" s="218">
        <f t="shared" si="40"/>
        <v>0</v>
      </c>
      <c r="K151" s="218">
        <f t="shared" si="41"/>
        <v>0</v>
      </c>
      <c r="L151" s="218">
        <f t="shared" si="42"/>
        <v>0</v>
      </c>
    </row>
    <row r="152" spans="1:12" x14ac:dyDescent="0.3">
      <c r="A152" s="219" t="s">
        <v>134</v>
      </c>
      <c r="B152" s="220" t="s">
        <v>135</v>
      </c>
      <c r="C152" s="221"/>
      <c r="D152" s="221"/>
      <c r="E152" s="221"/>
      <c r="F152" s="221"/>
      <c r="G152" s="221"/>
      <c r="I152" s="218">
        <f t="shared" si="39"/>
        <v>0</v>
      </c>
      <c r="J152" s="218">
        <f t="shared" si="40"/>
        <v>0</v>
      </c>
      <c r="K152" s="218">
        <f t="shared" si="41"/>
        <v>0</v>
      </c>
      <c r="L152" s="218">
        <f t="shared" si="42"/>
        <v>0</v>
      </c>
    </row>
    <row r="153" spans="1:12" x14ac:dyDescent="0.3">
      <c r="A153" s="219" t="s">
        <v>680</v>
      </c>
      <c r="B153" s="220" t="s">
        <v>136</v>
      </c>
      <c r="C153" s="221"/>
      <c r="D153" s="221"/>
      <c r="E153" s="221"/>
      <c r="F153" s="221"/>
      <c r="G153" s="221"/>
      <c r="I153" s="218">
        <f t="shared" si="39"/>
        <v>0</v>
      </c>
      <c r="J153" s="218">
        <f t="shared" si="40"/>
        <v>0</v>
      </c>
      <c r="K153" s="218">
        <f t="shared" si="41"/>
        <v>0</v>
      </c>
      <c r="L153" s="218">
        <f t="shared" si="42"/>
        <v>0</v>
      </c>
    </row>
    <row r="154" spans="1:12" x14ac:dyDescent="0.3">
      <c r="A154" s="219" t="s">
        <v>137</v>
      </c>
      <c r="B154" s="220" t="s">
        <v>138</v>
      </c>
      <c r="C154" s="221"/>
      <c r="D154" s="221"/>
      <c r="E154" s="221"/>
      <c r="F154" s="221"/>
      <c r="G154" s="221"/>
      <c r="I154" s="218">
        <f t="shared" si="39"/>
        <v>0</v>
      </c>
      <c r="J154" s="218">
        <f t="shared" si="40"/>
        <v>0</v>
      </c>
      <c r="K154" s="218">
        <f t="shared" si="41"/>
        <v>0</v>
      </c>
      <c r="L154" s="218">
        <f t="shared" si="42"/>
        <v>0</v>
      </c>
    </row>
    <row r="155" spans="1:12" x14ac:dyDescent="0.3">
      <c r="A155" s="222" t="s">
        <v>139</v>
      </c>
      <c r="B155" s="215" t="s">
        <v>140</v>
      </c>
      <c r="C155" s="223"/>
      <c r="D155" s="223"/>
      <c r="E155" s="223"/>
      <c r="F155" s="223"/>
      <c r="G155" s="223"/>
      <c r="I155" s="218">
        <f t="shared" si="39"/>
        <v>0</v>
      </c>
      <c r="J155" s="218">
        <f t="shared" si="40"/>
        <v>0</v>
      </c>
      <c r="K155" s="218">
        <f t="shared" si="41"/>
        <v>0</v>
      </c>
      <c r="L155" s="218">
        <f t="shared" si="42"/>
        <v>0</v>
      </c>
    </row>
    <row r="156" spans="1:12" x14ac:dyDescent="0.3">
      <c r="A156" s="31" t="s">
        <v>141</v>
      </c>
      <c r="B156" s="224" t="s">
        <v>142</v>
      </c>
      <c r="C156" s="32">
        <f>SUM(C144,C149)</f>
        <v>0</v>
      </c>
      <c r="D156" s="32">
        <f>SUM(D144,D149)</f>
        <v>0</v>
      </c>
      <c r="E156" s="32">
        <f>SUM(E144,E149)</f>
        <v>0</v>
      </c>
      <c r="F156" s="32">
        <f>SUM(F144,F149)</f>
        <v>0</v>
      </c>
      <c r="G156" s="32">
        <f>SUM(G144,G149)</f>
        <v>0</v>
      </c>
      <c r="I156" s="225">
        <f t="shared" si="39"/>
        <v>0</v>
      </c>
      <c r="J156" s="225">
        <f t="shared" si="40"/>
        <v>0</v>
      </c>
      <c r="K156" s="225">
        <f t="shared" si="41"/>
        <v>0</v>
      </c>
      <c r="L156" s="225">
        <f t="shared" si="42"/>
        <v>0</v>
      </c>
    </row>
    <row r="157" spans="1:12" x14ac:dyDescent="0.3">
      <c r="A157" s="140"/>
      <c r="C157" s="150"/>
      <c r="D157" s="150"/>
      <c r="E157" s="150"/>
      <c r="F157" s="150"/>
      <c r="G157" s="150"/>
      <c r="I157" s="150"/>
      <c r="J157" s="150"/>
      <c r="K157" s="150"/>
      <c r="L157" s="150"/>
    </row>
    <row r="158" spans="1:12" x14ac:dyDescent="0.3">
      <c r="A158" s="140"/>
      <c r="C158" s="150"/>
      <c r="D158" s="150"/>
      <c r="E158" s="150"/>
      <c r="F158" s="150"/>
      <c r="G158" s="150"/>
      <c r="I158" s="624" t="s">
        <v>694</v>
      </c>
      <c r="J158" s="625"/>
      <c r="K158" s="625"/>
      <c r="L158" s="626"/>
    </row>
    <row r="159" spans="1:12" ht="27" x14ac:dyDescent="0.3">
      <c r="A159" s="132" t="s">
        <v>143</v>
      </c>
      <c r="B159" s="132" t="s">
        <v>144</v>
      </c>
      <c r="C159" s="132" t="str">
        <f>C143</f>
        <v>REALITE 2020</v>
      </c>
      <c r="D159" s="132" t="str">
        <f t="shared" ref="D159:G159" si="43">D143</f>
        <v>REALITE 2021</v>
      </c>
      <c r="E159" s="132" t="str">
        <f t="shared" si="43"/>
        <v>REALITE 2022</v>
      </c>
      <c r="F159" s="132" t="str">
        <f t="shared" si="43"/>
        <v>REALITE 2023</v>
      </c>
      <c r="G159" s="132" t="str">
        <f t="shared" si="43"/>
        <v>REALITE 2024</v>
      </c>
      <c r="I159" s="132" t="str">
        <f>RIGHT(D159,4)&amp;" - "&amp;RIGHT(C159,4)</f>
        <v>2021 - 2020</v>
      </c>
      <c r="J159" s="132" t="str">
        <f>RIGHT(E159,4)&amp;" - "&amp;RIGHT(D159,4)</f>
        <v>2022 - 2021</v>
      </c>
      <c r="K159" s="132" t="str">
        <f>RIGHT(F159,4)&amp;" - "&amp;RIGHT(E159,4)</f>
        <v>2023 - 2022</v>
      </c>
      <c r="L159" s="132" t="str">
        <f>RIGHT(G159,4)&amp;" - "&amp;RIGHT(F159,4)</f>
        <v>2024 - 2023</v>
      </c>
    </row>
    <row r="160" spans="1:12" x14ac:dyDescent="0.3">
      <c r="A160" s="214" t="s">
        <v>145</v>
      </c>
      <c r="B160" s="215" t="s">
        <v>146</v>
      </c>
      <c r="C160" s="216">
        <f>SUM(C161:C166)</f>
        <v>0</v>
      </c>
      <c r="D160" s="216">
        <f>SUM(D161:D166)</f>
        <v>0</v>
      </c>
      <c r="E160" s="216">
        <f>SUM(E161:E166)</f>
        <v>0</v>
      </c>
      <c r="F160" s="216">
        <f>SUM(F161:F166)</f>
        <v>0</v>
      </c>
      <c r="G160" s="216">
        <f>SUM(G161:G166)</f>
        <v>0</v>
      </c>
      <c r="I160" s="218">
        <f t="shared" ref="I160:I183" si="44">IFERROR(IF(AND(ROUND(SUM(C160:C160),0)=0,ROUND(SUM(D160:D160),0)&gt;ROUND(SUM(C160:C160),0)),"INF",(ROUND(SUM(D160:D160),0)-ROUND(SUM(C160:C160),0))/ROUND(SUM(C160:C160),0)),0)</f>
        <v>0</v>
      </c>
      <c r="J160" s="218">
        <f t="shared" ref="J160:J183" si="45">IFERROR(IF(AND(ROUND(SUM(D160),0)=0,ROUND(SUM(E160:E160),0)&gt;ROUND(SUM(D160),0)),"INF",(ROUND(SUM(E160:E160),0)-ROUND(SUM(D160),0))/ROUND(SUM(D160),0)),0)</f>
        <v>0</v>
      </c>
      <c r="K160" s="218">
        <f t="shared" ref="K160:K183" si="46">IFERROR(IF(AND(ROUND(SUM(E160),0)=0,ROUND(SUM(F160:F160),0)&gt;ROUND(SUM(E160),0)),"INF",(ROUND(SUM(F160:F160),0)-ROUND(SUM(E160),0))/ROUND(SUM(E160),0)),0)</f>
        <v>0</v>
      </c>
      <c r="L160" s="218">
        <f t="shared" ref="L160:L183" si="47">IFERROR(IF(AND(ROUND(SUM(F160),0)=0,ROUND(SUM(G160:G160),0)&gt;ROUND(SUM(F160),0)),"INF",(ROUND(SUM(G160:G160),0)-ROUND(SUM(F160),0))/ROUND(SUM(F160),0)),0)</f>
        <v>0</v>
      </c>
    </row>
    <row r="161" spans="1:12" x14ac:dyDescent="0.3">
      <c r="A161" s="219" t="s">
        <v>147</v>
      </c>
      <c r="B161" s="220">
        <v>10</v>
      </c>
      <c r="C161" s="221"/>
      <c r="D161" s="221"/>
      <c r="E161" s="221"/>
      <c r="F161" s="221"/>
      <c r="G161" s="221"/>
      <c r="I161" s="218">
        <f t="shared" si="44"/>
        <v>0</v>
      </c>
      <c r="J161" s="218">
        <f t="shared" si="45"/>
        <v>0</v>
      </c>
      <c r="K161" s="218">
        <f t="shared" si="46"/>
        <v>0</v>
      </c>
      <c r="L161" s="218">
        <f t="shared" si="47"/>
        <v>0</v>
      </c>
    </row>
    <row r="162" spans="1:12" x14ac:dyDescent="0.3">
      <c r="A162" s="219" t="s">
        <v>148</v>
      </c>
      <c r="B162" s="220">
        <v>11</v>
      </c>
      <c r="C162" s="221"/>
      <c r="D162" s="221"/>
      <c r="E162" s="221"/>
      <c r="F162" s="221"/>
      <c r="G162" s="221"/>
      <c r="I162" s="218">
        <f t="shared" si="44"/>
        <v>0</v>
      </c>
      <c r="J162" s="218">
        <f t="shared" si="45"/>
        <v>0</v>
      </c>
      <c r="K162" s="218">
        <f t="shared" si="46"/>
        <v>0</v>
      </c>
      <c r="L162" s="218">
        <f t="shared" si="47"/>
        <v>0</v>
      </c>
    </row>
    <row r="163" spans="1:12" x14ac:dyDescent="0.3">
      <c r="A163" s="219" t="s">
        <v>149</v>
      </c>
      <c r="B163" s="220">
        <v>12</v>
      </c>
      <c r="C163" s="221"/>
      <c r="D163" s="221"/>
      <c r="E163" s="221"/>
      <c r="F163" s="221"/>
      <c r="G163" s="221"/>
      <c r="I163" s="218">
        <f t="shared" si="44"/>
        <v>0</v>
      </c>
      <c r="J163" s="218">
        <f t="shared" si="45"/>
        <v>0</v>
      </c>
      <c r="K163" s="218">
        <f t="shared" si="46"/>
        <v>0</v>
      </c>
      <c r="L163" s="218">
        <f t="shared" si="47"/>
        <v>0</v>
      </c>
    </row>
    <row r="164" spans="1:12" x14ac:dyDescent="0.3">
      <c r="A164" s="219" t="s">
        <v>150</v>
      </c>
      <c r="B164" s="220">
        <v>13</v>
      </c>
      <c r="C164" s="221"/>
      <c r="D164" s="221"/>
      <c r="E164" s="221"/>
      <c r="F164" s="221"/>
      <c r="G164" s="221"/>
      <c r="I164" s="218">
        <f t="shared" si="44"/>
        <v>0</v>
      </c>
      <c r="J164" s="218">
        <f t="shared" si="45"/>
        <v>0</v>
      </c>
      <c r="K164" s="218">
        <f t="shared" si="46"/>
        <v>0</v>
      </c>
      <c r="L164" s="218">
        <f t="shared" si="47"/>
        <v>0</v>
      </c>
    </row>
    <row r="165" spans="1:12" x14ac:dyDescent="0.3">
      <c r="A165" s="219" t="s">
        <v>151</v>
      </c>
      <c r="B165" s="220">
        <v>14</v>
      </c>
      <c r="C165" s="221"/>
      <c r="D165" s="221"/>
      <c r="E165" s="221"/>
      <c r="F165" s="221"/>
      <c r="G165" s="221"/>
      <c r="I165" s="218">
        <f t="shared" si="44"/>
        <v>0</v>
      </c>
      <c r="J165" s="218">
        <f t="shared" si="45"/>
        <v>0</v>
      </c>
      <c r="K165" s="218">
        <f t="shared" si="46"/>
        <v>0</v>
      </c>
      <c r="L165" s="218">
        <f t="shared" si="47"/>
        <v>0</v>
      </c>
    </row>
    <row r="166" spans="1:12" x14ac:dyDescent="0.3">
      <c r="A166" s="219" t="s">
        <v>152</v>
      </c>
      <c r="B166" s="220">
        <v>15</v>
      </c>
      <c r="C166" s="221"/>
      <c r="D166" s="221"/>
      <c r="E166" s="221"/>
      <c r="F166" s="221"/>
      <c r="G166" s="221"/>
      <c r="I166" s="218">
        <f t="shared" si="44"/>
        <v>0</v>
      </c>
      <c r="J166" s="218">
        <f t="shared" si="45"/>
        <v>0</v>
      </c>
      <c r="K166" s="218">
        <f t="shared" si="46"/>
        <v>0</v>
      </c>
      <c r="L166" s="218">
        <f t="shared" si="47"/>
        <v>0</v>
      </c>
    </row>
    <row r="167" spans="1:12" x14ac:dyDescent="0.3">
      <c r="A167" s="214" t="s">
        <v>153</v>
      </c>
      <c r="B167" s="215">
        <v>16</v>
      </c>
      <c r="C167" s="216">
        <f t="shared" ref="C167:G167" si="48">C168</f>
        <v>0</v>
      </c>
      <c r="D167" s="216">
        <f t="shared" si="48"/>
        <v>0</v>
      </c>
      <c r="E167" s="216">
        <f t="shared" si="48"/>
        <v>0</v>
      </c>
      <c r="F167" s="216">
        <f t="shared" si="48"/>
        <v>0</v>
      </c>
      <c r="G167" s="216">
        <f t="shared" si="48"/>
        <v>0</v>
      </c>
      <c r="I167" s="218">
        <f t="shared" si="44"/>
        <v>0</v>
      </c>
      <c r="J167" s="218">
        <f t="shared" si="45"/>
        <v>0</v>
      </c>
      <c r="K167" s="218">
        <f t="shared" si="46"/>
        <v>0</v>
      </c>
      <c r="L167" s="218">
        <f t="shared" si="47"/>
        <v>0</v>
      </c>
    </row>
    <row r="168" spans="1:12" x14ac:dyDescent="0.3">
      <c r="A168" s="219" t="s">
        <v>154</v>
      </c>
      <c r="B168" s="220">
        <v>16</v>
      </c>
      <c r="C168" s="221"/>
      <c r="D168" s="221"/>
      <c r="E168" s="221"/>
      <c r="F168" s="221"/>
      <c r="G168" s="221"/>
      <c r="I168" s="218">
        <f t="shared" si="44"/>
        <v>0</v>
      </c>
      <c r="J168" s="218">
        <f t="shared" si="45"/>
        <v>0</v>
      </c>
      <c r="K168" s="218">
        <f t="shared" si="46"/>
        <v>0</v>
      </c>
      <c r="L168" s="218">
        <f t="shared" si="47"/>
        <v>0</v>
      </c>
    </row>
    <row r="169" spans="1:12" x14ac:dyDescent="0.3">
      <c r="A169" s="214" t="s">
        <v>155</v>
      </c>
      <c r="B169" s="215" t="s">
        <v>156</v>
      </c>
      <c r="C169" s="216">
        <f>SUM(C170,C175,C182)</f>
        <v>0</v>
      </c>
      <c r="D169" s="216">
        <f>SUM(D170,D175,D182)</f>
        <v>0</v>
      </c>
      <c r="E169" s="216">
        <f>SUM(E170,E175,E182)</f>
        <v>0</v>
      </c>
      <c r="F169" s="216">
        <f>SUM(F170,F175,F182)</f>
        <v>0</v>
      </c>
      <c r="G169" s="216">
        <f>SUM(G170,G175,G182)</f>
        <v>0</v>
      </c>
      <c r="I169" s="218">
        <f t="shared" si="44"/>
        <v>0</v>
      </c>
      <c r="J169" s="218">
        <f t="shared" si="45"/>
        <v>0</v>
      </c>
      <c r="K169" s="218">
        <f t="shared" si="46"/>
        <v>0</v>
      </c>
      <c r="L169" s="218">
        <f t="shared" si="47"/>
        <v>0</v>
      </c>
    </row>
    <row r="170" spans="1:12" x14ac:dyDescent="0.3">
      <c r="A170" s="214" t="s">
        <v>679</v>
      </c>
      <c r="B170" s="215">
        <v>17</v>
      </c>
      <c r="C170" s="216">
        <f>SUM(C171,C174)</f>
        <v>0</v>
      </c>
      <c r="D170" s="216">
        <f>SUM(D171,D174)</f>
        <v>0</v>
      </c>
      <c r="E170" s="216">
        <f>SUM(E171,E174)</f>
        <v>0</v>
      </c>
      <c r="F170" s="216">
        <f>SUM(F171,F174)</f>
        <v>0</v>
      </c>
      <c r="G170" s="216">
        <f>SUM(G171,G174)</f>
        <v>0</v>
      </c>
      <c r="I170" s="218">
        <f t="shared" si="44"/>
        <v>0</v>
      </c>
      <c r="J170" s="218">
        <f t="shared" si="45"/>
        <v>0</v>
      </c>
      <c r="K170" s="218">
        <f t="shared" si="46"/>
        <v>0</v>
      </c>
      <c r="L170" s="218">
        <f t="shared" si="47"/>
        <v>0</v>
      </c>
    </row>
    <row r="171" spans="1:12" x14ac:dyDescent="0.3">
      <c r="A171" s="214" t="s">
        <v>157</v>
      </c>
      <c r="B171" s="215" t="s">
        <v>158</v>
      </c>
      <c r="C171" s="216">
        <f>SUM(C172:C173)</f>
        <v>0</v>
      </c>
      <c r="D171" s="216">
        <f>SUM(D172:D173)</f>
        <v>0</v>
      </c>
      <c r="E171" s="216">
        <f>SUM(E172:E173)</f>
        <v>0</v>
      </c>
      <c r="F171" s="216">
        <f>SUM(F172:F173)</f>
        <v>0</v>
      </c>
      <c r="G171" s="216">
        <f>SUM(G172:G173)</f>
        <v>0</v>
      </c>
      <c r="I171" s="218">
        <f t="shared" si="44"/>
        <v>0</v>
      </c>
      <c r="J171" s="218">
        <f t="shared" si="45"/>
        <v>0</v>
      </c>
      <c r="K171" s="218">
        <f t="shared" si="46"/>
        <v>0</v>
      </c>
      <c r="L171" s="218">
        <f t="shared" si="47"/>
        <v>0</v>
      </c>
    </row>
    <row r="172" spans="1:12" x14ac:dyDescent="0.3">
      <c r="A172" s="227" t="s">
        <v>159</v>
      </c>
      <c r="B172" s="220"/>
      <c r="C172" s="221"/>
      <c r="D172" s="221"/>
      <c r="E172" s="221"/>
      <c r="F172" s="221"/>
      <c r="G172" s="221"/>
      <c r="I172" s="218">
        <f t="shared" si="44"/>
        <v>0</v>
      </c>
      <c r="J172" s="218">
        <f t="shared" si="45"/>
        <v>0</v>
      </c>
      <c r="K172" s="218">
        <f t="shared" si="46"/>
        <v>0</v>
      </c>
      <c r="L172" s="218">
        <f t="shared" si="47"/>
        <v>0</v>
      </c>
    </row>
    <row r="173" spans="1:12" x14ac:dyDescent="0.3">
      <c r="A173" s="227" t="s">
        <v>160</v>
      </c>
      <c r="B173" s="220"/>
      <c r="C173" s="221"/>
      <c r="D173" s="221"/>
      <c r="E173" s="221"/>
      <c r="F173" s="221"/>
      <c r="G173" s="221"/>
      <c r="I173" s="218">
        <f t="shared" si="44"/>
        <v>0</v>
      </c>
      <c r="J173" s="218">
        <f t="shared" si="45"/>
        <v>0</v>
      </c>
      <c r="K173" s="218">
        <f t="shared" si="46"/>
        <v>0</v>
      </c>
      <c r="L173" s="218">
        <f t="shared" si="47"/>
        <v>0</v>
      </c>
    </row>
    <row r="174" spans="1:12" x14ac:dyDescent="0.3">
      <c r="A174" s="227" t="s">
        <v>161</v>
      </c>
      <c r="B174" s="220" t="s">
        <v>162</v>
      </c>
      <c r="C174" s="221"/>
      <c r="D174" s="221"/>
      <c r="E174" s="221"/>
      <c r="F174" s="221"/>
      <c r="G174" s="221"/>
      <c r="I174" s="218">
        <f t="shared" si="44"/>
        <v>0</v>
      </c>
      <c r="J174" s="218">
        <f t="shared" si="45"/>
        <v>0</v>
      </c>
      <c r="K174" s="218">
        <f t="shared" si="46"/>
        <v>0</v>
      </c>
      <c r="L174" s="218">
        <f t="shared" si="47"/>
        <v>0</v>
      </c>
    </row>
    <row r="175" spans="1:12" x14ac:dyDescent="0.3">
      <c r="A175" s="214" t="s">
        <v>163</v>
      </c>
      <c r="B175" s="215" t="s">
        <v>164</v>
      </c>
      <c r="C175" s="216">
        <f>SUM(C176:C181)</f>
        <v>0</v>
      </c>
      <c r="D175" s="216">
        <f>SUM(D176:D181)</f>
        <v>0</v>
      </c>
      <c r="E175" s="216">
        <f>SUM(E176:E181)</f>
        <v>0</v>
      </c>
      <c r="F175" s="216">
        <f>SUM(F176:F181)</f>
        <v>0</v>
      </c>
      <c r="G175" s="216">
        <f>SUM(G176:G181)</f>
        <v>0</v>
      </c>
      <c r="I175" s="218">
        <f t="shared" si="44"/>
        <v>0</v>
      </c>
      <c r="J175" s="218">
        <f t="shared" si="45"/>
        <v>0</v>
      </c>
      <c r="K175" s="218">
        <f t="shared" si="46"/>
        <v>0</v>
      </c>
      <c r="L175" s="218">
        <f t="shared" si="47"/>
        <v>0</v>
      </c>
    </row>
    <row r="176" spans="1:12" x14ac:dyDescent="0.3">
      <c r="A176" s="227" t="s">
        <v>165</v>
      </c>
      <c r="B176" s="220">
        <v>42</v>
      </c>
      <c r="C176" s="221"/>
      <c r="D176" s="221"/>
      <c r="E176" s="221"/>
      <c r="F176" s="221"/>
      <c r="G176" s="221"/>
      <c r="I176" s="218">
        <f t="shared" si="44"/>
        <v>0</v>
      </c>
      <c r="J176" s="218">
        <f t="shared" si="45"/>
        <v>0</v>
      </c>
      <c r="K176" s="218">
        <f t="shared" si="46"/>
        <v>0</v>
      </c>
      <c r="L176" s="218">
        <f t="shared" si="47"/>
        <v>0</v>
      </c>
    </row>
    <row r="177" spans="1:12" x14ac:dyDescent="0.3">
      <c r="A177" s="227" t="s">
        <v>166</v>
      </c>
      <c r="B177" s="220">
        <v>43</v>
      </c>
      <c r="C177" s="221"/>
      <c r="D177" s="221"/>
      <c r="E177" s="221"/>
      <c r="F177" s="221"/>
      <c r="G177" s="221"/>
      <c r="I177" s="218">
        <f t="shared" si="44"/>
        <v>0</v>
      </c>
      <c r="J177" s="218">
        <f t="shared" si="45"/>
        <v>0</v>
      </c>
      <c r="K177" s="218">
        <f t="shared" si="46"/>
        <v>0</v>
      </c>
      <c r="L177" s="218">
        <f t="shared" si="47"/>
        <v>0</v>
      </c>
    </row>
    <row r="178" spans="1:12" x14ac:dyDescent="0.3">
      <c r="A178" s="227" t="s">
        <v>167</v>
      </c>
      <c r="B178" s="220">
        <v>44</v>
      </c>
      <c r="C178" s="221"/>
      <c r="D178" s="221"/>
      <c r="E178" s="221"/>
      <c r="F178" s="221"/>
      <c r="G178" s="221"/>
      <c r="I178" s="218">
        <f t="shared" si="44"/>
        <v>0</v>
      </c>
      <c r="J178" s="218">
        <f t="shared" si="45"/>
        <v>0</v>
      </c>
      <c r="K178" s="218">
        <f t="shared" si="46"/>
        <v>0</v>
      </c>
      <c r="L178" s="218">
        <f t="shared" si="47"/>
        <v>0</v>
      </c>
    </row>
    <row r="179" spans="1:12" x14ac:dyDescent="0.3">
      <c r="A179" s="227" t="s">
        <v>168</v>
      </c>
      <c r="B179" s="220">
        <v>46</v>
      </c>
      <c r="C179" s="221"/>
      <c r="D179" s="221"/>
      <c r="E179" s="221"/>
      <c r="F179" s="221"/>
      <c r="G179" s="221"/>
      <c r="I179" s="218">
        <f t="shared" si="44"/>
        <v>0</v>
      </c>
      <c r="J179" s="218">
        <f t="shared" si="45"/>
        <v>0</v>
      </c>
      <c r="K179" s="218">
        <f t="shared" si="46"/>
        <v>0</v>
      </c>
      <c r="L179" s="218">
        <f t="shared" si="47"/>
        <v>0</v>
      </c>
    </row>
    <row r="180" spans="1:12" x14ac:dyDescent="0.3">
      <c r="A180" s="227" t="s">
        <v>169</v>
      </c>
      <c r="B180" s="220">
        <v>45</v>
      </c>
      <c r="C180" s="221"/>
      <c r="D180" s="221"/>
      <c r="E180" s="221"/>
      <c r="F180" s="221"/>
      <c r="G180" s="221"/>
      <c r="I180" s="218">
        <f t="shared" si="44"/>
        <v>0</v>
      </c>
      <c r="J180" s="218">
        <f t="shared" si="45"/>
        <v>0</v>
      </c>
      <c r="K180" s="218">
        <f t="shared" si="46"/>
        <v>0</v>
      </c>
      <c r="L180" s="218">
        <f t="shared" si="47"/>
        <v>0</v>
      </c>
    </row>
    <row r="181" spans="1:12" x14ac:dyDescent="0.3">
      <c r="A181" s="227" t="s">
        <v>170</v>
      </c>
      <c r="B181" s="220" t="s">
        <v>171</v>
      </c>
      <c r="C181" s="221"/>
      <c r="D181" s="221"/>
      <c r="E181" s="221"/>
      <c r="F181" s="221"/>
      <c r="G181" s="221"/>
      <c r="I181" s="218">
        <f t="shared" si="44"/>
        <v>0</v>
      </c>
      <c r="J181" s="218">
        <f t="shared" si="45"/>
        <v>0</v>
      </c>
      <c r="K181" s="218">
        <f t="shared" si="46"/>
        <v>0</v>
      </c>
      <c r="L181" s="218">
        <f t="shared" si="47"/>
        <v>0</v>
      </c>
    </row>
    <row r="182" spans="1:12" x14ac:dyDescent="0.3">
      <c r="A182" s="222" t="s">
        <v>139</v>
      </c>
      <c r="B182" s="215" t="s">
        <v>172</v>
      </c>
      <c r="C182" s="223"/>
      <c r="D182" s="223"/>
      <c r="E182" s="223"/>
      <c r="F182" s="223"/>
      <c r="G182" s="223"/>
      <c r="I182" s="218">
        <f t="shared" si="44"/>
        <v>0</v>
      </c>
      <c r="J182" s="218">
        <f t="shared" si="45"/>
        <v>0</v>
      </c>
      <c r="K182" s="218">
        <f t="shared" si="46"/>
        <v>0</v>
      </c>
      <c r="L182" s="218">
        <f t="shared" si="47"/>
        <v>0</v>
      </c>
    </row>
    <row r="183" spans="1:12" x14ac:dyDescent="0.3">
      <c r="A183" s="31" t="s">
        <v>173</v>
      </c>
      <c r="B183" s="224" t="s">
        <v>174</v>
      </c>
      <c r="C183" s="32">
        <f>SUM(C160,C167,C170,C175,C182)</f>
        <v>0</v>
      </c>
      <c r="D183" s="32">
        <f>SUM(D160,D167,D170,D175,D182)</f>
        <v>0</v>
      </c>
      <c r="E183" s="32">
        <f>SUM(E160,E167,E170,E175,E182)</f>
        <v>0</v>
      </c>
      <c r="F183" s="32">
        <f>SUM(F160,F167,F170,F175,F182)</f>
        <v>0</v>
      </c>
      <c r="G183" s="32">
        <f>SUM(G160,G167,G170,G175,G182)</f>
        <v>0</v>
      </c>
      <c r="I183" s="225">
        <f t="shared" si="44"/>
        <v>0</v>
      </c>
      <c r="J183" s="225">
        <f t="shared" si="45"/>
        <v>0</v>
      </c>
      <c r="K183" s="225">
        <f t="shared" si="46"/>
        <v>0</v>
      </c>
      <c r="L183" s="225">
        <f t="shared" si="47"/>
        <v>0</v>
      </c>
    </row>
    <row r="185" spans="1:12" ht="15" x14ac:dyDescent="0.3">
      <c r="A185" s="228" t="s">
        <v>594</v>
      </c>
      <c r="B185" s="229"/>
      <c r="C185" s="230"/>
      <c r="D185" s="230"/>
      <c r="E185" s="231"/>
      <c r="F185" s="231"/>
      <c r="G185" s="231"/>
      <c r="I185" s="230"/>
      <c r="J185" s="231"/>
      <c r="K185" s="231"/>
      <c r="L185" s="231"/>
    </row>
    <row r="186" spans="1:12" s="234" customFormat="1" x14ac:dyDescent="0.3">
      <c r="A186" s="213"/>
      <c r="B186" s="213"/>
      <c r="C186" s="213"/>
      <c r="D186" s="213"/>
      <c r="E186" s="213"/>
      <c r="F186" s="213"/>
      <c r="G186" s="213"/>
      <c r="I186" s="213"/>
      <c r="J186" s="213"/>
      <c r="K186" s="213"/>
      <c r="L186" s="213"/>
    </row>
    <row r="187" spans="1:12" x14ac:dyDescent="0.3">
      <c r="A187" s="213"/>
      <c r="B187" s="213"/>
      <c r="C187" s="213"/>
      <c r="D187" s="213"/>
      <c r="E187" s="213"/>
      <c r="F187" s="213"/>
      <c r="G187" s="213"/>
      <c r="I187" s="624" t="s">
        <v>694</v>
      </c>
      <c r="J187" s="625"/>
      <c r="K187" s="625"/>
      <c r="L187" s="626"/>
    </row>
    <row r="188" spans="1:12" ht="27" x14ac:dyDescent="0.3">
      <c r="A188" s="132" t="s">
        <v>122</v>
      </c>
      <c r="B188" s="111" t="s">
        <v>144</v>
      </c>
      <c r="C188" s="132" t="str">
        <f>C159</f>
        <v>REALITE 2020</v>
      </c>
      <c r="D188" s="132" t="str">
        <f t="shared" ref="D188:G188" si="49">D159</f>
        <v>REALITE 2021</v>
      </c>
      <c r="E188" s="132" t="str">
        <f t="shared" si="49"/>
        <v>REALITE 2022</v>
      </c>
      <c r="F188" s="132" t="str">
        <f t="shared" si="49"/>
        <v>REALITE 2023</v>
      </c>
      <c r="G188" s="132" t="str">
        <f t="shared" si="49"/>
        <v>REALITE 2024</v>
      </c>
      <c r="I188" s="132" t="str">
        <f>RIGHT(D188,4)&amp;" - "&amp;RIGHT(C188,4)</f>
        <v>2021 - 2020</v>
      </c>
      <c r="J188" s="132" t="str">
        <f>RIGHT(E188,4)&amp;" - "&amp;RIGHT(D188,4)</f>
        <v>2022 - 2021</v>
      </c>
      <c r="K188" s="132" t="str">
        <f>RIGHT(F188,4)&amp;" - "&amp;RIGHT(E188,4)</f>
        <v>2023 - 2022</v>
      </c>
      <c r="L188" s="132" t="str">
        <f>RIGHT(G188,4)&amp;" - "&amp;RIGHT(F188,4)</f>
        <v>2024 - 2023</v>
      </c>
    </row>
    <row r="189" spans="1:12" x14ac:dyDescent="0.3">
      <c r="A189" s="214" t="s">
        <v>123</v>
      </c>
      <c r="B189" s="215" t="s">
        <v>124</v>
      </c>
      <c r="C189" s="216">
        <f>SUM(C190:C193)</f>
        <v>0</v>
      </c>
      <c r="D189" s="216">
        <f>SUM(D190:D193)</f>
        <v>0</v>
      </c>
      <c r="E189" s="216">
        <f>SUM(E190:E193)</f>
        <v>0</v>
      </c>
      <c r="F189" s="217">
        <f>SUM(F190:F193)</f>
        <v>0</v>
      </c>
      <c r="G189" s="217">
        <f>SUM(G190:G193)</f>
        <v>0</v>
      </c>
      <c r="I189" s="218">
        <f t="shared" ref="I189:I201" si="50">IFERROR(IF(AND(ROUND(SUM(C189:C189),0)=0,ROUND(SUM(D189:D189),0)&gt;ROUND(SUM(C189:C189),0)),"INF",(ROUND(SUM(D189:D189),0)-ROUND(SUM(C189:C189),0))/ROUND(SUM(C189:C189),0)),0)</f>
        <v>0</v>
      </c>
      <c r="J189" s="218">
        <f t="shared" ref="J189:J201" si="51">IFERROR(IF(AND(ROUND(SUM(D189),0)=0,ROUND(SUM(E189:E189),0)&gt;ROUND(SUM(D189),0)),"INF",(ROUND(SUM(E189:E189),0)-ROUND(SUM(D189),0))/ROUND(SUM(D189),0)),0)</f>
        <v>0</v>
      </c>
      <c r="K189" s="218">
        <f t="shared" ref="K189:K201" si="52">IFERROR(IF(AND(ROUND(SUM(E189),0)=0,ROUND(SUM(F189:F189),0)&gt;ROUND(SUM(E189),0)),"INF",(ROUND(SUM(F189:F189),0)-ROUND(SUM(E189),0))/ROUND(SUM(E189),0)),0)</f>
        <v>0</v>
      </c>
      <c r="L189" s="218">
        <f t="shared" ref="L189:L201" si="53">IFERROR(IF(AND(ROUND(SUM(F189),0)=0,ROUND(SUM(G189:G189),0)&gt;ROUND(SUM(F189),0)),"INF",(ROUND(SUM(G189:G189),0)-ROUND(SUM(F189),0))/ROUND(SUM(F189),0)),0)</f>
        <v>0</v>
      </c>
    </row>
    <row r="190" spans="1:12" x14ac:dyDescent="0.3">
      <c r="A190" s="219" t="s">
        <v>125</v>
      </c>
      <c r="B190" s="220">
        <v>20</v>
      </c>
      <c r="C190" s="221"/>
      <c r="D190" s="221"/>
      <c r="E190" s="221"/>
      <c r="F190" s="221"/>
      <c r="G190" s="221"/>
      <c r="I190" s="218">
        <f t="shared" si="50"/>
        <v>0</v>
      </c>
      <c r="J190" s="218">
        <f t="shared" si="51"/>
        <v>0</v>
      </c>
      <c r="K190" s="218">
        <f t="shared" si="52"/>
        <v>0</v>
      </c>
      <c r="L190" s="218">
        <f t="shared" si="53"/>
        <v>0</v>
      </c>
    </row>
    <row r="191" spans="1:12" ht="13.15" customHeight="1" x14ac:dyDescent="0.3">
      <c r="A191" s="219" t="s">
        <v>126</v>
      </c>
      <c r="B191" s="220">
        <v>21</v>
      </c>
      <c r="C191" s="221"/>
      <c r="D191" s="221"/>
      <c r="E191" s="221"/>
      <c r="F191" s="221"/>
      <c r="G191" s="221"/>
      <c r="I191" s="218">
        <f t="shared" si="50"/>
        <v>0</v>
      </c>
      <c r="J191" s="218">
        <f t="shared" si="51"/>
        <v>0</v>
      </c>
      <c r="K191" s="218">
        <f t="shared" si="52"/>
        <v>0</v>
      </c>
      <c r="L191" s="218">
        <f t="shared" si="53"/>
        <v>0</v>
      </c>
    </row>
    <row r="192" spans="1:12" ht="13.15" customHeight="1" x14ac:dyDescent="0.3">
      <c r="A192" s="219" t="s">
        <v>127</v>
      </c>
      <c r="B192" s="220" t="s">
        <v>128</v>
      </c>
      <c r="C192" s="221"/>
      <c r="D192" s="221"/>
      <c r="E192" s="221"/>
      <c r="F192" s="221"/>
      <c r="G192" s="221"/>
      <c r="I192" s="218">
        <f t="shared" si="50"/>
        <v>0</v>
      </c>
      <c r="J192" s="218">
        <f t="shared" si="51"/>
        <v>0</v>
      </c>
      <c r="K192" s="218">
        <f t="shared" si="52"/>
        <v>0</v>
      </c>
      <c r="L192" s="218">
        <f t="shared" si="53"/>
        <v>0</v>
      </c>
    </row>
    <row r="193" spans="1:12" x14ac:dyDescent="0.3">
      <c r="A193" s="219" t="s">
        <v>129</v>
      </c>
      <c r="B193" s="220">
        <v>28</v>
      </c>
      <c r="C193" s="221"/>
      <c r="D193" s="221"/>
      <c r="E193" s="221"/>
      <c r="F193" s="221"/>
      <c r="G193" s="221"/>
      <c r="I193" s="218">
        <f t="shared" si="50"/>
        <v>0</v>
      </c>
      <c r="J193" s="218">
        <f t="shared" si="51"/>
        <v>0</v>
      </c>
      <c r="K193" s="218">
        <f t="shared" si="52"/>
        <v>0</v>
      </c>
      <c r="L193" s="218">
        <f t="shared" si="53"/>
        <v>0</v>
      </c>
    </row>
    <row r="194" spans="1:12" x14ac:dyDescent="0.3">
      <c r="A194" s="214" t="s">
        <v>130</v>
      </c>
      <c r="B194" s="215" t="s">
        <v>131</v>
      </c>
      <c r="C194" s="216">
        <f>SUM(C195:C200)</f>
        <v>0</v>
      </c>
      <c r="D194" s="216">
        <f>SUM(D195:D200)</f>
        <v>0</v>
      </c>
      <c r="E194" s="216">
        <f>SUM(E195:E200)</f>
        <v>0</v>
      </c>
      <c r="F194" s="216">
        <f>SUM(F195:F200)</f>
        <v>0</v>
      </c>
      <c r="G194" s="216">
        <f>SUM(G195:G200)</f>
        <v>0</v>
      </c>
      <c r="I194" s="218">
        <f t="shared" si="50"/>
        <v>0</v>
      </c>
      <c r="J194" s="218">
        <f t="shared" si="51"/>
        <v>0</v>
      </c>
      <c r="K194" s="218">
        <f t="shared" si="52"/>
        <v>0</v>
      </c>
      <c r="L194" s="218">
        <f t="shared" si="53"/>
        <v>0</v>
      </c>
    </row>
    <row r="195" spans="1:12" x14ac:dyDescent="0.3">
      <c r="A195" s="219" t="s">
        <v>132</v>
      </c>
      <c r="B195" s="220">
        <v>29</v>
      </c>
      <c r="C195" s="221"/>
      <c r="D195" s="221"/>
      <c r="E195" s="221"/>
      <c r="F195" s="221"/>
      <c r="G195" s="221"/>
      <c r="I195" s="218">
        <f t="shared" si="50"/>
        <v>0</v>
      </c>
      <c r="J195" s="218">
        <f t="shared" si="51"/>
        <v>0</v>
      </c>
      <c r="K195" s="218">
        <f t="shared" si="52"/>
        <v>0</v>
      </c>
      <c r="L195" s="218">
        <f t="shared" si="53"/>
        <v>0</v>
      </c>
    </row>
    <row r="196" spans="1:12" x14ac:dyDescent="0.3">
      <c r="A196" s="219" t="s">
        <v>133</v>
      </c>
      <c r="B196" s="220">
        <v>3</v>
      </c>
      <c r="C196" s="221"/>
      <c r="D196" s="221"/>
      <c r="E196" s="221"/>
      <c r="F196" s="221"/>
      <c r="G196" s="221"/>
      <c r="I196" s="218">
        <f t="shared" si="50"/>
        <v>0</v>
      </c>
      <c r="J196" s="218">
        <f t="shared" si="51"/>
        <v>0</v>
      </c>
      <c r="K196" s="218">
        <f t="shared" si="52"/>
        <v>0</v>
      </c>
      <c r="L196" s="218">
        <f t="shared" si="53"/>
        <v>0</v>
      </c>
    </row>
    <row r="197" spans="1:12" x14ac:dyDescent="0.3">
      <c r="A197" s="219" t="s">
        <v>134</v>
      </c>
      <c r="B197" s="220" t="s">
        <v>135</v>
      </c>
      <c r="C197" s="221"/>
      <c r="D197" s="221"/>
      <c r="E197" s="221"/>
      <c r="F197" s="221"/>
      <c r="G197" s="221"/>
      <c r="I197" s="218">
        <f t="shared" si="50"/>
        <v>0</v>
      </c>
      <c r="J197" s="218">
        <f t="shared" si="51"/>
        <v>0</v>
      </c>
      <c r="K197" s="218">
        <f t="shared" si="52"/>
        <v>0</v>
      </c>
      <c r="L197" s="218">
        <f t="shared" si="53"/>
        <v>0</v>
      </c>
    </row>
    <row r="198" spans="1:12" x14ac:dyDescent="0.3">
      <c r="A198" s="219" t="s">
        <v>680</v>
      </c>
      <c r="B198" s="220" t="s">
        <v>136</v>
      </c>
      <c r="C198" s="221"/>
      <c r="D198" s="221"/>
      <c r="E198" s="221"/>
      <c r="F198" s="221"/>
      <c r="G198" s="221"/>
      <c r="I198" s="218">
        <f t="shared" si="50"/>
        <v>0</v>
      </c>
      <c r="J198" s="218">
        <f t="shared" si="51"/>
        <v>0</v>
      </c>
      <c r="K198" s="218">
        <f t="shared" si="52"/>
        <v>0</v>
      </c>
      <c r="L198" s="218">
        <f t="shared" si="53"/>
        <v>0</v>
      </c>
    </row>
    <row r="199" spans="1:12" x14ac:dyDescent="0.3">
      <c r="A199" s="219" t="s">
        <v>137</v>
      </c>
      <c r="B199" s="220" t="s">
        <v>138</v>
      </c>
      <c r="C199" s="221"/>
      <c r="D199" s="221"/>
      <c r="E199" s="221"/>
      <c r="F199" s="221"/>
      <c r="G199" s="221"/>
      <c r="I199" s="218">
        <f t="shared" si="50"/>
        <v>0</v>
      </c>
      <c r="J199" s="218">
        <f t="shared" si="51"/>
        <v>0</v>
      </c>
      <c r="K199" s="218">
        <f t="shared" si="52"/>
        <v>0</v>
      </c>
      <c r="L199" s="218">
        <f t="shared" si="53"/>
        <v>0</v>
      </c>
    </row>
    <row r="200" spans="1:12" x14ac:dyDescent="0.3">
      <c r="A200" s="222" t="s">
        <v>139</v>
      </c>
      <c r="B200" s="215" t="s">
        <v>140</v>
      </c>
      <c r="C200" s="223"/>
      <c r="D200" s="223"/>
      <c r="E200" s="223"/>
      <c r="F200" s="223"/>
      <c r="G200" s="223"/>
      <c r="I200" s="218">
        <f t="shared" si="50"/>
        <v>0</v>
      </c>
      <c r="J200" s="218">
        <f t="shared" si="51"/>
        <v>0</v>
      </c>
      <c r="K200" s="218">
        <f t="shared" si="52"/>
        <v>0</v>
      </c>
      <c r="L200" s="218">
        <f t="shared" si="53"/>
        <v>0</v>
      </c>
    </row>
    <row r="201" spans="1:12" x14ac:dyDescent="0.3">
      <c r="A201" s="31" t="s">
        <v>141</v>
      </c>
      <c r="B201" s="224" t="s">
        <v>142</v>
      </c>
      <c r="C201" s="32">
        <f>SUM(C189,C194)</f>
        <v>0</v>
      </c>
      <c r="D201" s="32">
        <f>SUM(D189,D194)</f>
        <v>0</v>
      </c>
      <c r="E201" s="32">
        <f>SUM(E189,E194)</f>
        <v>0</v>
      </c>
      <c r="F201" s="32">
        <f>SUM(F189,F194)</f>
        <v>0</v>
      </c>
      <c r="G201" s="32">
        <f>SUM(G189,G194)</f>
        <v>0</v>
      </c>
      <c r="I201" s="225">
        <f t="shared" si="50"/>
        <v>0</v>
      </c>
      <c r="J201" s="225">
        <f t="shared" si="51"/>
        <v>0</v>
      </c>
      <c r="K201" s="225">
        <f t="shared" si="52"/>
        <v>0</v>
      </c>
      <c r="L201" s="225">
        <f t="shared" si="53"/>
        <v>0</v>
      </c>
    </row>
    <row r="202" spans="1:12" x14ac:dyDescent="0.3">
      <c r="A202" s="140"/>
      <c r="C202" s="150"/>
      <c r="D202" s="150"/>
      <c r="E202" s="150"/>
      <c r="F202" s="150"/>
      <c r="G202" s="150"/>
      <c r="I202" s="150"/>
      <c r="J202" s="150"/>
      <c r="K202" s="150"/>
      <c r="L202" s="150"/>
    </row>
    <row r="203" spans="1:12" x14ac:dyDescent="0.3">
      <c r="A203" s="140"/>
      <c r="C203" s="150"/>
      <c r="D203" s="150"/>
      <c r="E203" s="150"/>
      <c r="F203" s="150"/>
      <c r="G203" s="150"/>
      <c r="I203" s="624" t="s">
        <v>694</v>
      </c>
      <c r="J203" s="625"/>
      <c r="K203" s="625"/>
      <c r="L203" s="626"/>
    </row>
    <row r="204" spans="1:12" ht="27" x14ac:dyDescent="0.3">
      <c r="A204" s="132" t="s">
        <v>143</v>
      </c>
      <c r="B204" s="132" t="s">
        <v>144</v>
      </c>
      <c r="C204" s="132" t="str">
        <f>C188</f>
        <v>REALITE 2020</v>
      </c>
      <c r="D204" s="132" t="str">
        <f t="shared" ref="D204:G204" si="54">D188</f>
        <v>REALITE 2021</v>
      </c>
      <c r="E204" s="132" t="str">
        <f t="shared" si="54"/>
        <v>REALITE 2022</v>
      </c>
      <c r="F204" s="132" t="str">
        <f t="shared" si="54"/>
        <v>REALITE 2023</v>
      </c>
      <c r="G204" s="132" t="str">
        <f t="shared" si="54"/>
        <v>REALITE 2024</v>
      </c>
      <c r="I204" s="132" t="str">
        <f>RIGHT(D204,4)&amp;" - "&amp;RIGHT(C204,4)</f>
        <v>2021 - 2020</v>
      </c>
      <c r="J204" s="132" t="str">
        <f>RIGHT(E204,4)&amp;" - "&amp;RIGHT(D204,4)</f>
        <v>2022 - 2021</v>
      </c>
      <c r="K204" s="132" t="str">
        <f>RIGHT(F204,4)&amp;" - "&amp;RIGHT(E204,4)</f>
        <v>2023 - 2022</v>
      </c>
      <c r="L204" s="132" t="str">
        <f>RIGHT(G204,4)&amp;" - "&amp;RIGHT(F204,4)</f>
        <v>2024 - 2023</v>
      </c>
    </row>
    <row r="205" spans="1:12" x14ac:dyDescent="0.3">
      <c r="A205" s="214" t="s">
        <v>145</v>
      </c>
      <c r="B205" s="215" t="s">
        <v>146</v>
      </c>
      <c r="C205" s="216">
        <f>SUM(C206:C211)</f>
        <v>0</v>
      </c>
      <c r="D205" s="216">
        <f>SUM(D206:D211)</f>
        <v>0</v>
      </c>
      <c r="E205" s="216">
        <f>SUM(E206:E211)</f>
        <v>0</v>
      </c>
      <c r="F205" s="216">
        <f>SUM(F206:F211)</f>
        <v>0</v>
      </c>
      <c r="G205" s="216">
        <f>SUM(G206:G211)</f>
        <v>0</v>
      </c>
      <c r="I205" s="218">
        <f t="shared" ref="I205:I228" si="55">IFERROR(IF(AND(ROUND(SUM(C205:C205),0)=0,ROUND(SUM(D205:D205),0)&gt;ROUND(SUM(C205:C205),0)),"INF",(ROUND(SUM(D205:D205),0)-ROUND(SUM(C205:C205),0))/ROUND(SUM(C205:C205),0)),0)</f>
        <v>0</v>
      </c>
      <c r="J205" s="218">
        <f t="shared" ref="J205:J228" si="56">IFERROR(IF(AND(ROUND(SUM(D205),0)=0,ROUND(SUM(E205:E205),0)&gt;ROUND(SUM(D205),0)),"INF",(ROUND(SUM(E205:E205),0)-ROUND(SUM(D205),0))/ROUND(SUM(D205),0)),0)</f>
        <v>0</v>
      </c>
      <c r="K205" s="218">
        <f t="shared" ref="K205:K228" si="57">IFERROR(IF(AND(ROUND(SUM(E205),0)=0,ROUND(SUM(F205:F205),0)&gt;ROUND(SUM(E205),0)),"INF",(ROUND(SUM(F205:F205),0)-ROUND(SUM(E205),0))/ROUND(SUM(E205),0)),0)</f>
        <v>0</v>
      </c>
      <c r="L205" s="218">
        <f t="shared" ref="L205:L228" si="58">IFERROR(IF(AND(ROUND(SUM(F205),0)=0,ROUND(SUM(G205:G205),0)&gt;ROUND(SUM(F205),0)),"INF",(ROUND(SUM(G205:G205),0)-ROUND(SUM(F205),0))/ROUND(SUM(F205),0)),0)</f>
        <v>0</v>
      </c>
    </row>
    <row r="206" spans="1:12" x14ac:dyDescent="0.3">
      <c r="A206" s="219" t="s">
        <v>147</v>
      </c>
      <c r="B206" s="220">
        <v>10</v>
      </c>
      <c r="C206" s="221"/>
      <c r="D206" s="221"/>
      <c r="E206" s="221"/>
      <c r="F206" s="221"/>
      <c r="G206" s="221"/>
      <c r="I206" s="218">
        <f t="shared" si="55"/>
        <v>0</v>
      </c>
      <c r="J206" s="218">
        <f t="shared" si="56"/>
        <v>0</v>
      </c>
      <c r="K206" s="218">
        <f t="shared" si="57"/>
        <v>0</v>
      </c>
      <c r="L206" s="218">
        <f t="shared" si="58"/>
        <v>0</v>
      </c>
    </row>
    <row r="207" spans="1:12" x14ac:dyDescent="0.3">
      <c r="A207" s="219" t="s">
        <v>148</v>
      </c>
      <c r="B207" s="220">
        <v>11</v>
      </c>
      <c r="C207" s="221"/>
      <c r="D207" s="221"/>
      <c r="E207" s="221"/>
      <c r="F207" s="221"/>
      <c r="G207" s="221"/>
      <c r="I207" s="218">
        <f t="shared" si="55"/>
        <v>0</v>
      </c>
      <c r="J207" s="218">
        <f t="shared" si="56"/>
        <v>0</v>
      </c>
      <c r="K207" s="218">
        <f t="shared" si="57"/>
        <v>0</v>
      </c>
      <c r="L207" s="218">
        <f t="shared" si="58"/>
        <v>0</v>
      </c>
    </row>
    <row r="208" spans="1:12" x14ac:dyDescent="0.3">
      <c r="A208" s="219" t="s">
        <v>149</v>
      </c>
      <c r="B208" s="220">
        <v>12</v>
      </c>
      <c r="C208" s="221"/>
      <c r="D208" s="221"/>
      <c r="E208" s="221"/>
      <c r="F208" s="221"/>
      <c r="G208" s="221"/>
      <c r="I208" s="218">
        <f t="shared" si="55"/>
        <v>0</v>
      </c>
      <c r="J208" s="218">
        <f t="shared" si="56"/>
        <v>0</v>
      </c>
      <c r="K208" s="218">
        <f t="shared" si="57"/>
        <v>0</v>
      </c>
      <c r="L208" s="218">
        <f t="shared" si="58"/>
        <v>0</v>
      </c>
    </row>
    <row r="209" spans="1:12" x14ac:dyDescent="0.3">
      <c r="A209" s="219" t="s">
        <v>150</v>
      </c>
      <c r="B209" s="220">
        <v>13</v>
      </c>
      <c r="C209" s="221"/>
      <c r="D209" s="221"/>
      <c r="E209" s="221"/>
      <c r="F209" s="221"/>
      <c r="G209" s="221"/>
      <c r="I209" s="218">
        <f t="shared" si="55"/>
        <v>0</v>
      </c>
      <c r="J209" s="218">
        <f t="shared" si="56"/>
        <v>0</v>
      </c>
      <c r="K209" s="218">
        <f t="shared" si="57"/>
        <v>0</v>
      </c>
      <c r="L209" s="218">
        <f t="shared" si="58"/>
        <v>0</v>
      </c>
    </row>
    <row r="210" spans="1:12" x14ac:dyDescent="0.3">
      <c r="A210" s="219" t="s">
        <v>151</v>
      </c>
      <c r="B210" s="220">
        <v>14</v>
      </c>
      <c r="C210" s="221"/>
      <c r="D210" s="221"/>
      <c r="E210" s="221"/>
      <c r="F210" s="221"/>
      <c r="G210" s="221"/>
      <c r="I210" s="218">
        <f t="shared" si="55"/>
        <v>0</v>
      </c>
      <c r="J210" s="218">
        <f t="shared" si="56"/>
        <v>0</v>
      </c>
      <c r="K210" s="218">
        <f t="shared" si="57"/>
        <v>0</v>
      </c>
      <c r="L210" s="218">
        <f t="shared" si="58"/>
        <v>0</v>
      </c>
    </row>
    <row r="211" spans="1:12" x14ac:dyDescent="0.3">
      <c r="A211" s="219" t="s">
        <v>152</v>
      </c>
      <c r="B211" s="220">
        <v>15</v>
      </c>
      <c r="C211" s="221"/>
      <c r="D211" s="221"/>
      <c r="E211" s="221"/>
      <c r="F211" s="221"/>
      <c r="G211" s="221"/>
      <c r="I211" s="218">
        <f t="shared" si="55"/>
        <v>0</v>
      </c>
      <c r="J211" s="218">
        <f t="shared" si="56"/>
        <v>0</v>
      </c>
      <c r="K211" s="218">
        <f t="shared" si="57"/>
        <v>0</v>
      </c>
      <c r="L211" s="218">
        <f t="shared" si="58"/>
        <v>0</v>
      </c>
    </row>
    <row r="212" spans="1:12" x14ac:dyDescent="0.3">
      <c r="A212" s="214" t="s">
        <v>153</v>
      </c>
      <c r="B212" s="215">
        <v>16</v>
      </c>
      <c r="C212" s="216">
        <f t="shared" ref="C212:G212" si="59">C213</f>
        <v>0</v>
      </c>
      <c r="D212" s="216">
        <f t="shared" si="59"/>
        <v>0</v>
      </c>
      <c r="E212" s="216">
        <f t="shared" si="59"/>
        <v>0</v>
      </c>
      <c r="F212" s="216">
        <f t="shared" si="59"/>
        <v>0</v>
      </c>
      <c r="G212" s="216">
        <f t="shared" si="59"/>
        <v>0</v>
      </c>
      <c r="I212" s="218">
        <f t="shared" si="55"/>
        <v>0</v>
      </c>
      <c r="J212" s="218">
        <f t="shared" si="56"/>
        <v>0</v>
      </c>
      <c r="K212" s="218">
        <f t="shared" si="57"/>
        <v>0</v>
      </c>
      <c r="L212" s="218">
        <f t="shared" si="58"/>
        <v>0</v>
      </c>
    </row>
    <row r="213" spans="1:12" x14ac:dyDescent="0.3">
      <c r="A213" s="219" t="s">
        <v>154</v>
      </c>
      <c r="B213" s="220">
        <v>16</v>
      </c>
      <c r="C213" s="221"/>
      <c r="D213" s="221"/>
      <c r="E213" s="221"/>
      <c r="F213" s="221"/>
      <c r="G213" s="221"/>
      <c r="I213" s="218">
        <f t="shared" si="55"/>
        <v>0</v>
      </c>
      <c r="J213" s="218">
        <f t="shared" si="56"/>
        <v>0</v>
      </c>
      <c r="K213" s="218">
        <f t="shared" si="57"/>
        <v>0</v>
      </c>
      <c r="L213" s="218">
        <f t="shared" si="58"/>
        <v>0</v>
      </c>
    </row>
    <row r="214" spans="1:12" x14ac:dyDescent="0.3">
      <c r="A214" s="214" t="s">
        <v>155</v>
      </c>
      <c r="B214" s="215" t="s">
        <v>156</v>
      </c>
      <c r="C214" s="216">
        <f>SUM(C215,C220,C227)</f>
        <v>0</v>
      </c>
      <c r="D214" s="216">
        <f>SUM(D215,D220,D227)</f>
        <v>0</v>
      </c>
      <c r="E214" s="216">
        <f>SUM(E215,E220,E227)</f>
        <v>0</v>
      </c>
      <c r="F214" s="216">
        <f>SUM(F215,F220,F227)</f>
        <v>0</v>
      </c>
      <c r="G214" s="216">
        <f>SUM(G215,G220,G227)</f>
        <v>0</v>
      </c>
      <c r="I214" s="218">
        <f t="shared" si="55"/>
        <v>0</v>
      </c>
      <c r="J214" s="218">
        <f t="shared" si="56"/>
        <v>0</v>
      </c>
      <c r="K214" s="218">
        <f t="shared" si="57"/>
        <v>0</v>
      </c>
      <c r="L214" s="218">
        <f t="shared" si="58"/>
        <v>0</v>
      </c>
    </row>
    <row r="215" spans="1:12" x14ac:dyDescent="0.3">
      <c r="A215" s="214" t="s">
        <v>679</v>
      </c>
      <c r="B215" s="215">
        <v>17</v>
      </c>
      <c r="C215" s="216">
        <f>SUM(C216,C219)</f>
        <v>0</v>
      </c>
      <c r="D215" s="216">
        <f>SUM(D216,D219)</f>
        <v>0</v>
      </c>
      <c r="E215" s="216">
        <f>SUM(E216,E219)</f>
        <v>0</v>
      </c>
      <c r="F215" s="216">
        <f>SUM(F216,F219)</f>
        <v>0</v>
      </c>
      <c r="G215" s="216">
        <f>SUM(G216,G219)</f>
        <v>0</v>
      </c>
      <c r="I215" s="218">
        <f t="shared" si="55"/>
        <v>0</v>
      </c>
      <c r="J215" s="218">
        <f t="shared" si="56"/>
        <v>0</v>
      </c>
      <c r="K215" s="218">
        <f t="shared" si="57"/>
        <v>0</v>
      </c>
      <c r="L215" s="218">
        <f t="shared" si="58"/>
        <v>0</v>
      </c>
    </row>
    <row r="216" spans="1:12" x14ac:dyDescent="0.3">
      <c r="A216" s="214" t="s">
        <v>157</v>
      </c>
      <c r="B216" s="215" t="s">
        <v>158</v>
      </c>
      <c r="C216" s="216">
        <f>SUM(C217:C218)</f>
        <v>0</v>
      </c>
      <c r="D216" s="216">
        <f>SUM(D217:D218)</f>
        <v>0</v>
      </c>
      <c r="E216" s="216">
        <f>SUM(E217:E218)</f>
        <v>0</v>
      </c>
      <c r="F216" s="216">
        <f>SUM(F217:F218)</f>
        <v>0</v>
      </c>
      <c r="G216" s="216">
        <f>SUM(G217:G218)</f>
        <v>0</v>
      </c>
      <c r="I216" s="218">
        <f t="shared" si="55"/>
        <v>0</v>
      </c>
      <c r="J216" s="218">
        <f t="shared" si="56"/>
        <v>0</v>
      </c>
      <c r="K216" s="218">
        <f t="shared" si="57"/>
        <v>0</v>
      </c>
      <c r="L216" s="218">
        <f t="shared" si="58"/>
        <v>0</v>
      </c>
    </row>
    <row r="217" spans="1:12" x14ac:dyDescent="0.3">
      <c r="A217" s="227" t="s">
        <v>159</v>
      </c>
      <c r="B217" s="220"/>
      <c r="C217" s="221"/>
      <c r="D217" s="221"/>
      <c r="E217" s="221"/>
      <c r="F217" s="221"/>
      <c r="G217" s="221"/>
      <c r="I217" s="218">
        <f t="shared" si="55"/>
        <v>0</v>
      </c>
      <c r="J217" s="218">
        <f t="shared" si="56"/>
        <v>0</v>
      </c>
      <c r="K217" s="218">
        <f t="shared" si="57"/>
        <v>0</v>
      </c>
      <c r="L217" s="218">
        <f t="shared" si="58"/>
        <v>0</v>
      </c>
    </row>
    <row r="218" spans="1:12" x14ac:dyDescent="0.3">
      <c r="A218" s="227" t="s">
        <v>160</v>
      </c>
      <c r="B218" s="220"/>
      <c r="C218" s="221"/>
      <c r="D218" s="221"/>
      <c r="E218" s="221"/>
      <c r="F218" s="221"/>
      <c r="G218" s="221"/>
      <c r="I218" s="218">
        <f t="shared" si="55"/>
        <v>0</v>
      </c>
      <c r="J218" s="218">
        <f t="shared" si="56"/>
        <v>0</v>
      </c>
      <c r="K218" s="218">
        <f t="shared" si="57"/>
        <v>0</v>
      </c>
      <c r="L218" s="218">
        <f t="shared" si="58"/>
        <v>0</v>
      </c>
    </row>
    <row r="219" spans="1:12" x14ac:dyDescent="0.3">
      <c r="A219" s="227" t="s">
        <v>161</v>
      </c>
      <c r="B219" s="220" t="s">
        <v>162</v>
      </c>
      <c r="C219" s="221"/>
      <c r="D219" s="221"/>
      <c r="E219" s="221"/>
      <c r="F219" s="221"/>
      <c r="G219" s="221"/>
      <c r="I219" s="218">
        <f t="shared" si="55"/>
        <v>0</v>
      </c>
      <c r="J219" s="218">
        <f t="shared" si="56"/>
        <v>0</v>
      </c>
      <c r="K219" s="218">
        <f t="shared" si="57"/>
        <v>0</v>
      </c>
      <c r="L219" s="218">
        <f t="shared" si="58"/>
        <v>0</v>
      </c>
    </row>
    <row r="220" spans="1:12" x14ac:dyDescent="0.3">
      <c r="A220" s="214" t="s">
        <v>163</v>
      </c>
      <c r="B220" s="215" t="s">
        <v>164</v>
      </c>
      <c r="C220" s="216">
        <f>SUM(C221:C226)</f>
        <v>0</v>
      </c>
      <c r="D220" s="216">
        <f>SUM(D221:D226)</f>
        <v>0</v>
      </c>
      <c r="E220" s="216">
        <f>SUM(E221:E226)</f>
        <v>0</v>
      </c>
      <c r="F220" s="216">
        <f>SUM(F221:F226)</f>
        <v>0</v>
      </c>
      <c r="G220" s="216">
        <f>SUM(G221:G226)</f>
        <v>0</v>
      </c>
      <c r="I220" s="218">
        <f t="shared" si="55"/>
        <v>0</v>
      </c>
      <c r="J220" s="218">
        <f t="shared" si="56"/>
        <v>0</v>
      </c>
      <c r="K220" s="218">
        <f t="shared" si="57"/>
        <v>0</v>
      </c>
      <c r="L220" s="218">
        <f t="shared" si="58"/>
        <v>0</v>
      </c>
    </row>
    <row r="221" spans="1:12" x14ac:dyDescent="0.3">
      <c r="A221" s="227" t="s">
        <v>165</v>
      </c>
      <c r="B221" s="220">
        <v>42</v>
      </c>
      <c r="C221" s="221"/>
      <c r="D221" s="221"/>
      <c r="E221" s="221"/>
      <c r="F221" s="221"/>
      <c r="G221" s="221"/>
      <c r="I221" s="218">
        <f t="shared" si="55"/>
        <v>0</v>
      </c>
      <c r="J221" s="218">
        <f t="shared" si="56"/>
        <v>0</v>
      </c>
      <c r="K221" s="218">
        <f t="shared" si="57"/>
        <v>0</v>
      </c>
      <c r="L221" s="218">
        <f t="shared" si="58"/>
        <v>0</v>
      </c>
    </row>
    <row r="222" spans="1:12" x14ac:dyDescent="0.3">
      <c r="A222" s="227" t="s">
        <v>166</v>
      </c>
      <c r="B222" s="220">
        <v>43</v>
      </c>
      <c r="C222" s="221"/>
      <c r="D222" s="221"/>
      <c r="E222" s="221"/>
      <c r="F222" s="221"/>
      <c r="G222" s="221"/>
      <c r="I222" s="218">
        <f t="shared" si="55"/>
        <v>0</v>
      </c>
      <c r="J222" s="218">
        <f t="shared" si="56"/>
        <v>0</v>
      </c>
      <c r="K222" s="218">
        <f t="shared" si="57"/>
        <v>0</v>
      </c>
      <c r="L222" s="218">
        <f t="shared" si="58"/>
        <v>0</v>
      </c>
    </row>
    <row r="223" spans="1:12" x14ac:dyDescent="0.3">
      <c r="A223" s="227" t="s">
        <v>167</v>
      </c>
      <c r="B223" s="220">
        <v>44</v>
      </c>
      <c r="C223" s="221"/>
      <c r="D223" s="221"/>
      <c r="E223" s="221"/>
      <c r="F223" s="221"/>
      <c r="G223" s="221"/>
      <c r="I223" s="218">
        <f t="shared" si="55"/>
        <v>0</v>
      </c>
      <c r="J223" s="218">
        <f t="shared" si="56"/>
        <v>0</v>
      </c>
      <c r="K223" s="218">
        <f t="shared" si="57"/>
        <v>0</v>
      </c>
      <c r="L223" s="218">
        <f t="shared" si="58"/>
        <v>0</v>
      </c>
    </row>
    <row r="224" spans="1:12" x14ac:dyDescent="0.3">
      <c r="A224" s="227" t="s">
        <v>168</v>
      </c>
      <c r="B224" s="220">
        <v>46</v>
      </c>
      <c r="C224" s="221"/>
      <c r="D224" s="221"/>
      <c r="E224" s="221"/>
      <c r="F224" s="221"/>
      <c r="G224" s="221"/>
      <c r="I224" s="218">
        <f t="shared" si="55"/>
        <v>0</v>
      </c>
      <c r="J224" s="218">
        <f t="shared" si="56"/>
        <v>0</v>
      </c>
      <c r="K224" s="218">
        <f t="shared" si="57"/>
        <v>0</v>
      </c>
      <c r="L224" s="218">
        <f t="shared" si="58"/>
        <v>0</v>
      </c>
    </row>
    <row r="225" spans="1:12" x14ac:dyDescent="0.3">
      <c r="A225" s="227" t="s">
        <v>169</v>
      </c>
      <c r="B225" s="220">
        <v>45</v>
      </c>
      <c r="C225" s="221"/>
      <c r="D225" s="221"/>
      <c r="E225" s="221"/>
      <c r="F225" s="221"/>
      <c r="G225" s="221"/>
      <c r="I225" s="218">
        <f t="shared" si="55"/>
        <v>0</v>
      </c>
      <c r="J225" s="218">
        <f t="shared" si="56"/>
        <v>0</v>
      </c>
      <c r="K225" s="218">
        <f t="shared" si="57"/>
        <v>0</v>
      </c>
      <c r="L225" s="218">
        <f t="shared" si="58"/>
        <v>0</v>
      </c>
    </row>
    <row r="226" spans="1:12" x14ac:dyDescent="0.3">
      <c r="A226" s="227" t="s">
        <v>170</v>
      </c>
      <c r="B226" s="220" t="s">
        <v>171</v>
      </c>
      <c r="C226" s="221"/>
      <c r="D226" s="221"/>
      <c r="E226" s="221"/>
      <c r="F226" s="221"/>
      <c r="G226" s="221"/>
      <c r="I226" s="218">
        <f t="shared" si="55"/>
        <v>0</v>
      </c>
      <c r="J226" s="218">
        <f t="shared" si="56"/>
        <v>0</v>
      </c>
      <c r="K226" s="218">
        <f t="shared" si="57"/>
        <v>0</v>
      </c>
      <c r="L226" s="218">
        <f t="shared" si="58"/>
        <v>0</v>
      </c>
    </row>
    <row r="227" spans="1:12" x14ac:dyDescent="0.3">
      <c r="A227" s="222" t="s">
        <v>139</v>
      </c>
      <c r="B227" s="215" t="s">
        <v>172</v>
      </c>
      <c r="C227" s="223"/>
      <c r="D227" s="223"/>
      <c r="E227" s="223"/>
      <c r="F227" s="223"/>
      <c r="G227" s="223"/>
      <c r="I227" s="218">
        <f t="shared" si="55"/>
        <v>0</v>
      </c>
      <c r="J227" s="218">
        <f t="shared" si="56"/>
        <v>0</v>
      </c>
      <c r="K227" s="218">
        <f t="shared" si="57"/>
        <v>0</v>
      </c>
      <c r="L227" s="218">
        <f t="shared" si="58"/>
        <v>0</v>
      </c>
    </row>
    <row r="228" spans="1:12" x14ac:dyDescent="0.3">
      <c r="A228" s="31" t="s">
        <v>173</v>
      </c>
      <c r="B228" s="224" t="s">
        <v>174</v>
      </c>
      <c r="C228" s="32">
        <f>SUM(C205,C212,C215,C220,C227)</f>
        <v>0</v>
      </c>
      <c r="D228" s="32">
        <f>SUM(D205,D212,D215,D220,D227)</f>
        <v>0</v>
      </c>
      <c r="E228" s="32">
        <f>SUM(E205,E212,E215,E220,E227)</f>
        <v>0</v>
      </c>
      <c r="F228" s="32">
        <f>SUM(F205,F212,F215,F220,F227)</f>
        <v>0</v>
      </c>
      <c r="G228" s="32">
        <f>SUM(G205,G212,G215,G220,G227)</f>
        <v>0</v>
      </c>
      <c r="I228" s="225">
        <f t="shared" si="55"/>
        <v>0</v>
      </c>
      <c r="J228" s="225">
        <f t="shared" si="56"/>
        <v>0</v>
      </c>
      <c r="K228" s="225">
        <f t="shared" si="57"/>
        <v>0</v>
      </c>
      <c r="L228" s="225">
        <f t="shared" si="58"/>
        <v>0</v>
      </c>
    </row>
    <row r="230" spans="1:12" ht="15" x14ac:dyDescent="0.3">
      <c r="A230" s="235" t="s">
        <v>175</v>
      </c>
      <c r="B230" s="236"/>
      <c r="C230" s="237"/>
      <c r="D230" s="237"/>
      <c r="E230" s="238"/>
      <c r="F230" s="238"/>
      <c r="G230" s="238"/>
      <c r="I230" s="237"/>
      <c r="J230" s="238"/>
      <c r="K230" s="238"/>
      <c r="L230" s="238"/>
    </row>
    <row r="231" spans="1:12" s="234" customFormat="1" x14ac:dyDescent="0.3">
      <c r="A231" s="213"/>
      <c r="B231" s="213"/>
      <c r="C231" s="213"/>
      <c r="D231" s="213"/>
      <c r="E231" s="213"/>
      <c r="F231" s="213"/>
      <c r="G231" s="213"/>
      <c r="I231" s="213"/>
      <c r="J231" s="213"/>
      <c r="K231" s="213"/>
      <c r="L231" s="213"/>
    </row>
    <row r="232" spans="1:12" x14ac:dyDescent="0.3">
      <c r="A232" s="213"/>
      <c r="B232" s="213"/>
      <c r="C232" s="213"/>
      <c r="D232" s="213"/>
      <c r="E232" s="213"/>
      <c r="F232" s="213"/>
      <c r="G232" s="213"/>
      <c r="I232" s="624" t="s">
        <v>694</v>
      </c>
      <c r="J232" s="625"/>
      <c r="K232" s="625"/>
      <c r="L232" s="626"/>
    </row>
    <row r="233" spans="1:12" ht="27" x14ac:dyDescent="0.3">
      <c r="A233" s="132" t="s">
        <v>122</v>
      </c>
      <c r="B233" s="111" t="s">
        <v>144</v>
      </c>
      <c r="C233" s="132" t="str">
        <f>C204</f>
        <v>REALITE 2020</v>
      </c>
      <c r="D233" s="132" t="str">
        <f t="shared" ref="D233:G233" si="60">D204</f>
        <v>REALITE 2021</v>
      </c>
      <c r="E233" s="132" t="str">
        <f t="shared" si="60"/>
        <v>REALITE 2022</v>
      </c>
      <c r="F233" s="132" t="str">
        <f t="shared" si="60"/>
        <v>REALITE 2023</v>
      </c>
      <c r="G233" s="132" t="str">
        <f t="shared" si="60"/>
        <v>REALITE 2024</v>
      </c>
      <c r="I233" s="132" t="str">
        <f>RIGHT(D233,4)&amp;" - "&amp;RIGHT(C233,4)</f>
        <v>2021 - 2020</v>
      </c>
      <c r="J233" s="132" t="str">
        <f>RIGHT(E233,4)&amp;" - "&amp;RIGHT(D233,4)</f>
        <v>2022 - 2021</v>
      </c>
      <c r="K233" s="132" t="str">
        <f>RIGHT(F233,4)&amp;" - "&amp;RIGHT(E233,4)</f>
        <v>2023 - 2022</v>
      </c>
      <c r="L233" s="132" t="str">
        <f>RIGHT(G233,4)&amp;" - "&amp;RIGHT(F233,4)</f>
        <v>2024 - 2023</v>
      </c>
    </row>
    <row r="234" spans="1:12" x14ac:dyDescent="0.3">
      <c r="A234" s="214" t="s">
        <v>123</v>
      </c>
      <c r="B234" s="215" t="s">
        <v>124</v>
      </c>
      <c r="C234" s="124">
        <f t="shared" ref="C234:G245" si="61">C9-SUM(C54,C99,C144,C189)</f>
        <v>0</v>
      </c>
      <c r="D234" s="124">
        <f t="shared" si="61"/>
        <v>0</v>
      </c>
      <c r="E234" s="124">
        <f t="shared" si="61"/>
        <v>0</v>
      </c>
      <c r="F234" s="124">
        <f t="shared" si="61"/>
        <v>0</v>
      </c>
      <c r="G234" s="124">
        <f t="shared" si="61"/>
        <v>0</v>
      </c>
      <c r="I234" s="218">
        <f t="shared" ref="I234:I246" si="62">IFERROR(IF(AND(ROUND(SUM(C234:C234),0)=0,ROUND(SUM(D234:D234),0)&gt;ROUND(SUM(C234:C234),0)),"INF",(ROUND(SUM(D234:D234),0)-ROUND(SUM(C234:C234),0))/ROUND(SUM(C234:C234),0)),0)</f>
        <v>0</v>
      </c>
      <c r="J234" s="218">
        <f t="shared" ref="J234:J246" si="63">IFERROR(IF(AND(ROUND(SUM(D234),0)=0,ROUND(SUM(E234:E234),0)&gt;ROUND(SUM(D234),0)),"INF",(ROUND(SUM(E234:E234),0)-ROUND(SUM(D234),0))/ROUND(SUM(D234),0)),0)</f>
        <v>0</v>
      </c>
      <c r="K234" s="218">
        <f t="shared" ref="K234:K246" si="64">IFERROR(IF(AND(ROUND(SUM(E234),0)=0,ROUND(SUM(F234:F234),0)&gt;ROUND(SUM(E234),0)),"INF",(ROUND(SUM(F234:F234),0)-ROUND(SUM(E234),0))/ROUND(SUM(E234),0)),0)</f>
        <v>0</v>
      </c>
      <c r="L234" s="218">
        <f t="shared" ref="L234:L246" si="65">IFERROR(IF(AND(ROUND(SUM(F234),0)=0,ROUND(SUM(G234:G234),0)&gt;ROUND(SUM(F234),0)),"INF",(ROUND(SUM(G234:G234),0)-ROUND(SUM(F234),0))/ROUND(SUM(F234),0)),0)</f>
        <v>0</v>
      </c>
    </row>
    <row r="235" spans="1:12" x14ac:dyDescent="0.3">
      <c r="A235" s="219" t="s">
        <v>125</v>
      </c>
      <c r="B235" s="220">
        <v>20</v>
      </c>
      <c r="C235" s="124">
        <f t="shared" si="61"/>
        <v>0</v>
      </c>
      <c r="D235" s="124">
        <f t="shared" si="61"/>
        <v>0</v>
      </c>
      <c r="E235" s="124">
        <f t="shared" si="61"/>
        <v>0</v>
      </c>
      <c r="F235" s="124">
        <f t="shared" si="61"/>
        <v>0</v>
      </c>
      <c r="G235" s="124">
        <f t="shared" si="61"/>
        <v>0</v>
      </c>
      <c r="I235" s="239">
        <f t="shared" si="62"/>
        <v>0</v>
      </c>
      <c r="J235" s="239">
        <f t="shared" si="63"/>
        <v>0</v>
      </c>
      <c r="K235" s="239">
        <f t="shared" si="64"/>
        <v>0</v>
      </c>
      <c r="L235" s="239">
        <f t="shared" si="65"/>
        <v>0</v>
      </c>
    </row>
    <row r="236" spans="1:12" ht="13.15" customHeight="1" x14ac:dyDescent="0.3">
      <c r="A236" s="219" t="s">
        <v>126</v>
      </c>
      <c r="B236" s="220">
        <v>21</v>
      </c>
      <c r="C236" s="124">
        <f t="shared" si="61"/>
        <v>0</v>
      </c>
      <c r="D236" s="124">
        <f t="shared" si="61"/>
        <v>0</v>
      </c>
      <c r="E236" s="124">
        <f t="shared" si="61"/>
        <v>0</v>
      </c>
      <c r="F236" s="124">
        <f t="shared" si="61"/>
        <v>0</v>
      </c>
      <c r="G236" s="124">
        <f t="shared" si="61"/>
        <v>0</v>
      </c>
      <c r="I236" s="239">
        <f t="shared" si="62"/>
        <v>0</v>
      </c>
      <c r="J236" s="239">
        <f t="shared" si="63"/>
        <v>0</v>
      </c>
      <c r="K236" s="239">
        <f t="shared" si="64"/>
        <v>0</v>
      </c>
      <c r="L236" s="239">
        <f t="shared" si="65"/>
        <v>0</v>
      </c>
    </row>
    <row r="237" spans="1:12" ht="13.15" customHeight="1" x14ac:dyDescent="0.3">
      <c r="A237" s="219" t="s">
        <v>127</v>
      </c>
      <c r="B237" s="220" t="s">
        <v>128</v>
      </c>
      <c r="C237" s="124">
        <f t="shared" si="61"/>
        <v>0</v>
      </c>
      <c r="D237" s="124">
        <f t="shared" si="61"/>
        <v>0</v>
      </c>
      <c r="E237" s="124">
        <f t="shared" si="61"/>
        <v>0</v>
      </c>
      <c r="F237" s="124">
        <f t="shared" si="61"/>
        <v>0</v>
      </c>
      <c r="G237" s="124">
        <f t="shared" si="61"/>
        <v>0</v>
      </c>
      <c r="I237" s="239">
        <f t="shared" si="62"/>
        <v>0</v>
      </c>
      <c r="J237" s="239">
        <f t="shared" si="63"/>
        <v>0</v>
      </c>
      <c r="K237" s="239">
        <f t="shared" si="64"/>
        <v>0</v>
      </c>
      <c r="L237" s="239">
        <f t="shared" si="65"/>
        <v>0</v>
      </c>
    </row>
    <row r="238" spans="1:12" x14ac:dyDescent="0.3">
      <c r="A238" s="219" t="s">
        <v>129</v>
      </c>
      <c r="B238" s="220">
        <v>28</v>
      </c>
      <c r="C238" s="124">
        <f t="shared" si="61"/>
        <v>0</v>
      </c>
      <c r="D238" s="124">
        <f t="shared" si="61"/>
        <v>0</v>
      </c>
      <c r="E238" s="124">
        <f t="shared" si="61"/>
        <v>0</v>
      </c>
      <c r="F238" s="124">
        <f t="shared" si="61"/>
        <v>0</v>
      </c>
      <c r="G238" s="124">
        <f t="shared" si="61"/>
        <v>0</v>
      </c>
      <c r="I238" s="239">
        <f t="shared" si="62"/>
        <v>0</v>
      </c>
      <c r="J238" s="239">
        <f t="shared" si="63"/>
        <v>0</v>
      </c>
      <c r="K238" s="239">
        <f t="shared" si="64"/>
        <v>0</v>
      </c>
      <c r="L238" s="239">
        <f t="shared" si="65"/>
        <v>0</v>
      </c>
    </row>
    <row r="239" spans="1:12" x14ac:dyDescent="0.3">
      <c r="A239" s="214" t="s">
        <v>130</v>
      </c>
      <c r="B239" s="215" t="s">
        <v>131</v>
      </c>
      <c r="C239" s="124">
        <f t="shared" si="61"/>
        <v>0</v>
      </c>
      <c r="D239" s="124">
        <f t="shared" si="61"/>
        <v>0</v>
      </c>
      <c r="E239" s="124">
        <f t="shared" si="61"/>
        <v>0</v>
      </c>
      <c r="F239" s="124">
        <f t="shared" si="61"/>
        <v>0</v>
      </c>
      <c r="G239" s="124">
        <f t="shared" si="61"/>
        <v>0</v>
      </c>
      <c r="I239" s="218">
        <f t="shared" si="62"/>
        <v>0</v>
      </c>
      <c r="J239" s="218">
        <f t="shared" si="63"/>
        <v>0</v>
      </c>
      <c r="K239" s="218">
        <f t="shared" si="64"/>
        <v>0</v>
      </c>
      <c r="L239" s="218">
        <f t="shared" si="65"/>
        <v>0</v>
      </c>
    </row>
    <row r="240" spans="1:12" x14ac:dyDescent="0.3">
      <c r="A240" s="219" t="s">
        <v>132</v>
      </c>
      <c r="B240" s="220">
        <v>29</v>
      </c>
      <c r="C240" s="124">
        <f t="shared" si="61"/>
        <v>0</v>
      </c>
      <c r="D240" s="124">
        <f t="shared" si="61"/>
        <v>0</v>
      </c>
      <c r="E240" s="124">
        <f t="shared" si="61"/>
        <v>0</v>
      </c>
      <c r="F240" s="124">
        <f t="shared" si="61"/>
        <v>0</v>
      </c>
      <c r="G240" s="124">
        <f t="shared" si="61"/>
        <v>0</v>
      </c>
      <c r="I240" s="239">
        <f t="shared" si="62"/>
        <v>0</v>
      </c>
      <c r="J240" s="239">
        <f t="shared" si="63"/>
        <v>0</v>
      </c>
      <c r="K240" s="239">
        <f t="shared" si="64"/>
        <v>0</v>
      </c>
      <c r="L240" s="239">
        <f t="shared" si="65"/>
        <v>0</v>
      </c>
    </row>
    <row r="241" spans="1:12" x14ac:dyDescent="0.3">
      <c r="A241" s="219" t="s">
        <v>133</v>
      </c>
      <c r="B241" s="220">
        <v>3</v>
      </c>
      <c r="C241" s="124">
        <f t="shared" si="61"/>
        <v>0</v>
      </c>
      <c r="D241" s="124">
        <f t="shared" si="61"/>
        <v>0</v>
      </c>
      <c r="E241" s="124">
        <f t="shared" si="61"/>
        <v>0</v>
      </c>
      <c r="F241" s="124">
        <f t="shared" si="61"/>
        <v>0</v>
      </c>
      <c r="G241" s="124">
        <f t="shared" si="61"/>
        <v>0</v>
      </c>
      <c r="I241" s="239">
        <f t="shared" si="62"/>
        <v>0</v>
      </c>
      <c r="J241" s="239">
        <f t="shared" si="63"/>
        <v>0</v>
      </c>
      <c r="K241" s="239">
        <f t="shared" si="64"/>
        <v>0</v>
      </c>
      <c r="L241" s="239">
        <f t="shared" si="65"/>
        <v>0</v>
      </c>
    </row>
    <row r="242" spans="1:12" x14ac:dyDescent="0.3">
      <c r="A242" s="219" t="s">
        <v>134</v>
      </c>
      <c r="B242" s="220" t="s">
        <v>135</v>
      </c>
      <c r="C242" s="124">
        <f t="shared" si="61"/>
        <v>0</v>
      </c>
      <c r="D242" s="124">
        <f t="shared" si="61"/>
        <v>0</v>
      </c>
      <c r="E242" s="124">
        <f t="shared" si="61"/>
        <v>0</v>
      </c>
      <c r="F242" s="124">
        <f t="shared" si="61"/>
        <v>0</v>
      </c>
      <c r="G242" s="124">
        <f t="shared" si="61"/>
        <v>0</v>
      </c>
      <c r="I242" s="239">
        <f t="shared" si="62"/>
        <v>0</v>
      </c>
      <c r="J242" s="239">
        <f t="shared" si="63"/>
        <v>0</v>
      </c>
      <c r="K242" s="239">
        <f t="shared" si="64"/>
        <v>0</v>
      </c>
      <c r="L242" s="239">
        <f t="shared" si="65"/>
        <v>0</v>
      </c>
    </row>
    <row r="243" spans="1:12" x14ac:dyDescent="0.3">
      <c r="A243" s="219" t="s">
        <v>680</v>
      </c>
      <c r="B243" s="220" t="s">
        <v>136</v>
      </c>
      <c r="C243" s="124">
        <f t="shared" si="61"/>
        <v>0</v>
      </c>
      <c r="D243" s="124">
        <f t="shared" si="61"/>
        <v>0</v>
      </c>
      <c r="E243" s="124">
        <f t="shared" si="61"/>
        <v>0</v>
      </c>
      <c r="F243" s="124">
        <f t="shared" si="61"/>
        <v>0</v>
      </c>
      <c r="G243" s="124">
        <f t="shared" si="61"/>
        <v>0</v>
      </c>
      <c r="I243" s="239">
        <f t="shared" si="62"/>
        <v>0</v>
      </c>
      <c r="J243" s="239">
        <f t="shared" si="63"/>
        <v>0</v>
      </c>
      <c r="K243" s="239">
        <f t="shared" si="64"/>
        <v>0</v>
      </c>
      <c r="L243" s="239">
        <f t="shared" si="65"/>
        <v>0</v>
      </c>
    </row>
    <row r="244" spans="1:12" x14ac:dyDescent="0.3">
      <c r="A244" s="219" t="s">
        <v>137</v>
      </c>
      <c r="B244" s="220" t="s">
        <v>138</v>
      </c>
      <c r="C244" s="124">
        <f t="shared" si="61"/>
        <v>0</v>
      </c>
      <c r="D244" s="124">
        <f t="shared" si="61"/>
        <v>0</v>
      </c>
      <c r="E244" s="124">
        <f t="shared" si="61"/>
        <v>0</v>
      </c>
      <c r="F244" s="124">
        <f t="shared" si="61"/>
        <v>0</v>
      </c>
      <c r="G244" s="124">
        <f t="shared" si="61"/>
        <v>0</v>
      </c>
      <c r="I244" s="239">
        <f t="shared" si="62"/>
        <v>0</v>
      </c>
      <c r="J244" s="239">
        <f t="shared" si="63"/>
        <v>0</v>
      </c>
      <c r="K244" s="239">
        <f t="shared" si="64"/>
        <v>0</v>
      </c>
      <c r="L244" s="239">
        <f t="shared" si="65"/>
        <v>0</v>
      </c>
    </row>
    <row r="245" spans="1:12" x14ac:dyDescent="0.3">
      <c r="A245" s="222" t="s">
        <v>139</v>
      </c>
      <c r="B245" s="215" t="s">
        <v>140</v>
      </c>
      <c r="C245" s="124">
        <f t="shared" si="61"/>
        <v>0</v>
      </c>
      <c r="D245" s="124">
        <f t="shared" si="61"/>
        <v>0</v>
      </c>
      <c r="E245" s="124">
        <f t="shared" si="61"/>
        <v>0</v>
      </c>
      <c r="F245" s="124">
        <f t="shared" si="61"/>
        <v>0</v>
      </c>
      <c r="G245" s="124">
        <f t="shared" si="61"/>
        <v>0</v>
      </c>
      <c r="I245" s="239">
        <f t="shared" si="62"/>
        <v>0</v>
      </c>
      <c r="J245" s="239">
        <f t="shared" si="63"/>
        <v>0</v>
      </c>
      <c r="K245" s="239">
        <f t="shared" si="64"/>
        <v>0</v>
      </c>
      <c r="L245" s="239">
        <f t="shared" si="65"/>
        <v>0</v>
      </c>
    </row>
    <row r="246" spans="1:12" x14ac:dyDescent="0.3">
      <c r="A246" s="31" t="s">
        <v>141</v>
      </c>
      <c r="B246" s="224" t="s">
        <v>142</v>
      </c>
      <c r="C246" s="32">
        <f>SUM(C234,C239)</f>
        <v>0</v>
      </c>
      <c r="D246" s="32">
        <f>SUM(D234,D239)</f>
        <v>0</v>
      </c>
      <c r="E246" s="32">
        <f>SUM(E234,E239)</f>
        <v>0</v>
      </c>
      <c r="F246" s="32">
        <f>SUM(F234,F239)</f>
        <v>0</v>
      </c>
      <c r="G246" s="32">
        <f>SUM(G234,G239)</f>
        <v>0</v>
      </c>
      <c r="I246" s="225">
        <f t="shared" si="62"/>
        <v>0</v>
      </c>
      <c r="J246" s="225">
        <f t="shared" si="63"/>
        <v>0</v>
      </c>
      <c r="K246" s="225">
        <f t="shared" si="64"/>
        <v>0</v>
      </c>
      <c r="L246" s="225">
        <f t="shared" si="65"/>
        <v>0</v>
      </c>
    </row>
    <row r="247" spans="1:12" x14ac:dyDescent="0.3">
      <c r="A247" s="140"/>
      <c r="C247" s="150"/>
      <c r="D247" s="150"/>
      <c r="E247" s="150"/>
      <c r="F247" s="150"/>
      <c r="G247" s="150"/>
      <c r="I247" s="150"/>
      <c r="J247" s="150"/>
      <c r="K247" s="150"/>
      <c r="L247" s="150"/>
    </row>
    <row r="248" spans="1:12" x14ac:dyDescent="0.3">
      <c r="A248" s="140"/>
      <c r="C248" s="150"/>
      <c r="D248" s="150"/>
      <c r="E248" s="150"/>
      <c r="F248" s="150"/>
      <c r="G248" s="150"/>
      <c r="I248" s="624" t="s">
        <v>694</v>
      </c>
      <c r="J248" s="625"/>
      <c r="K248" s="625"/>
      <c r="L248" s="626"/>
    </row>
    <row r="249" spans="1:12" ht="27" x14ac:dyDescent="0.3">
      <c r="A249" s="132" t="s">
        <v>143</v>
      </c>
      <c r="B249" s="132" t="s">
        <v>144</v>
      </c>
      <c r="C249" s="132" t="str">
        <f>C233</f>
        <v>REALITE 2020</v>
      </c>
      <c r="D249" s="132" t="str">
        <f t="shared" ref="D249:G249" si="66">D233</f>
        <v>REALITE 2021</v>
      </c>
      <c r="E249" s="132" t="str">
        <f t="shared" si="66"/>
        <v>REALITE 2022</v>
      </c>
      <c r="F249" s="132" t="str">
        <f t="shared" si="66"/>
        <v>REALITE 2023</v>
      </c>
      <c r="G249" s="132" t="str">
        <f t="shared" si="66"/>
        <v>REALITE 2024</v>
      </c>
      <c r="I249" s="132" t="str">
        <f>RIGHT(D249,4)&amp;" - "&amp;RIGHT(C249,4)</f>
        <v>2021 - 2020</v>
      </c>
      <c r="J249" s="132" t="str">
        <f>RIGHT(E249,4)&amp;" - "&amp;RIGHT(D249,4)</f>
        <v>2022 - 2021</v>
      </c>
      <c r="K249" s="132" t="str">
        <f>RIGHT(F249,4)&amp;" - "&amp;RIGHT(E249,4)</f>
        <v>2023 - 2022</v>
      </c>
      <c r="L249" s="132" t="str">
        <f>RIGHT(G249,4)&amp;" - "&amp;RIGHT(F249,4)</f>
        <v>2024 - 2023</v>
      </c>
    </row>
    <row r="250" spans="1:12" x14ac:dyDescent="0.3">
      <c r="A250" s="214" t="s">
        <v>145</v>
      </c>
      <c r="B250" s="215" t="s">
        <v>146</v>
      </c>
      <c r="C250" s="124">
        <f t="shared" ref="C250:G260" si="67">C25-SUM(C70,C115,C160,C205)</f>
        <v>0</v>
      </c>
      <c r="D250" s="124">
        <f t="shared" si="67"/>
        <v>0</v>
      </c>
      <c r="E250" s="124">
        <f t="shared" si="67"/>
        <v>0</v>
      </c>
      <c r="F250" s="124">
        <f t="shared" si="67"/>
        <v>0</v>
      </c>
      <c r="G250" s="124">
        <f t="shared" si="67"/>
        <v>0</v>
      </c>
      <c r="I250" s="218">
        <f t="shared" ref="I250:I273" si="68">IFERROR(IF(AND(ROUND(SUM(C250:C250),0)=0,ROUND(SUM(D250:D250),0)&gt;ROUND(SUM(C250:C250),0)),"INF",(ROUND(SUM(D250:D250),0)-ROUND(SUM(C250:C250),0))/ROUND(SUM(C250:C250),0)),0)</f>
        <v>0</v>
      </c>
      <c r="J250" s="218">
        <f t="shared" ref="J250:J273" si="69">IFERROR(IF(AND(ROUND(SUM(D250),0)=0,ROUND(SUM(E250:E250),0)&gt;ROUND(SUM(D250),0)),"INF",(ROUND(SUM(E250:E250),0)-ROUND(SUM(D250),0))/ROUND(SUM(D250),0)),0)</f>
        <v>0</v>
      </c>
      <c r="K250" s="218">
        <f t="shared" ref="K250:K273" si="70">IFERROR(IF(AND(ROUND(SUM(E250),0)=0,ROUND(SUM(F250:F250),0)&gt;ROUND(SUM(E250),0)),"INF",(ROUND(SUM(F250:F250),0)-ROUND(SUM(E250),0))/ROUND(SUM(E250),0)),0)</f>
        <v>0</v>
      </c>
      <c r="L250" s="218">
        <f t="shared" ref="L250:L273" si="71">IFERROR(IF(AND(ROUND(SUM(F250),0)=0,ROUND(SUM(G250:G250),0)&gt;ROUND(SUM(F250),0)),"INF",(ROUND(SUM(G250:G250),0)-ROUND(SUM(F250),0))/ROUND(SUM(F250),0)),0)</f>
        <v>0</v>
      </c>
    </row>
    <row r="251" spans="1:12" x14ac:dyDescent="0.3">
      <c r="A251" s="219" t="s">
        <v>147</v>
      </c>
      <c r="B251" s="220">
        <v>10</v>
      </c>
      <c r="C251" s="124">
        <f t="shared" si="67"/>
        <v>0</v>
      </c>
      <c r="D251" s="124">
        <f t="shared" si="67"/>
        <v>0</v>
      </c>
      <c r="E251" s="124">
        <f t="shared" si="67"/>
        <v>0</v>
      </c>
      <c r="F251" s="124">
        <f t="shared" si="67"/>
        <v>0</v>
      </c>
      <c r="G251" s="124">
        <f t="shared" si="67"/>
        <v>0</v>
      </c>
      <c r="I251" s="218">
        <f t="shared" si="68"/>
        <v>0</v>
      </c>
      <c r="J251" s="218">
        <f t="shared" si="69"/>
        <v>0</v>
      </c>
      <c r="K251" s="218">
        <f t="shared" si="70"/>
        <v>0</v>
      </c>
      <c r="L251" s="218">
        <f t="shared" si="71"/>
        <v>0</v>
      </c>
    </row>
    <row r="252" spans="1:12" x14ac:dyDescent="0.3">
      <c r="A252" s="219" t="s">
        <v>148</v>
      </c>
      <c r="B252" s="220">
        <v>11</v>
      </c>
      <c r="C252" s="124">
        <f t="shared" si="67"/>
        <v>0</v>
      </c>
      <c r="D252" s="124">
        <f t="shared" si="67"/>
        <v>0</v>
      </c>
      <c r="E252" s="124">
        <f t="shared" si="67"/>
        <v>0</v>
      </c>
      <c r="F252" s="124">
        <f t="shared" si="67"/>
        <v>0</v>
      </c>
      <c r="G252" s="124">
        <f t="shared" si="67"/>
        <v>0</v>
      </c>
      <c r="I252" s="218">
        <f t="shared" si="68"/>
        <v>0</v>
      </c>
      <c r="J252" s="218">
        <f t="shared" si="69"/>
        <v>0</v>
      </c>
      <c r="K252" s="218">
        <f t="shared" si="70"/>
        <v>0</v>
      </c>
      <c r="L252" s="218">
        <f t="shared" si="71"/>
        <v>0</v>
      </c>
    </row>
    <row r="253" spans="1:12" x14ac:dyDescent="0.3">
      <c r="A253" s="219" t="s">
        <v>149</v>
      </c>
      <c r="B253" s="220">
        <v>12</v>
      </c>
      <c r="C253" s="124">
        <f t="shared" si="67"/>
        <v>0</v>
      </c>
      <c r="D253" s="124">
        <f t="shared" si="67"/>
        <v>0</v>
      </c>
      <c r="E253" s="124">
        <f t="shared" si="67"/>
        <v>0</v>
      </c>
      <c r="F253" s="124">
        <f t="shared" si="67"/>
        <v>0</v>
      </c>
      <c r="G253" s="124">
        <f t="shared" si="67"/>
        <v>0</v>
      </c>
      <c r="I253" s="218">
        <f t="shared" si="68"/>
        <v>0</v>
      </c>
      <c r="J253" s="218">
        <f t="shared" si="69"/>
        <v>0</v>
      </c>
      <c r="K253" s="218">
        <f t="shared" si="70"/>
        <v>0</v>
      </c>
      <c r="L253" s="218">
        <f t="shared" si="71"/>
        <v>0</v>
      </c>
    </row>
    <row r="254" spans="1:12" x14ac:dyDescent="0.3">
      <c r="A254" s="219" t="s">
        <v>150</v>
      </c>
      <c r="B254" s="220">
        <v>13</v>
      </c>
      <c r="C254" s="124">
        <f t="shared" si="67"/>
        <v>0</v>
      </c>
      <c r="D254" s="124">
        <f t="shared" si="67"/>
        <v>0</v>
      </c>
      <c r="E254" s="124">
        <f t="shared" si="67"/>
        <v>0</v>
      </c>
      <c r="F254" s="124">
        <f t="shared" si="67"/>
        <v>0</v>
      </c>
      <c r="G254" s="124">
        <f t="shared" si="67"/>
        <v>0</v>
      </c>
      <c r="I254" s="218">
        <f t="shared" si="68"/>
        <v>0</v>
      </c>
      <c r="J254" s="218">
        <f t="shared" si="69"/>
        <v>0</v>
      </c>
      <c r="K254" s="218">
        <f t="shared" si="70"/>
        <v>0</v>
      </c>
      <c r="L254" s="218">
        <f t="shared" si="71"/>
        <v>0</v>
      </c>
    </row>
    <row r="255" spans="1:12" x14ac:dyDescent="0.3">
      <c r="A255" s="219" t="s">
        <v>151</v>
      </c>
      <c r="B255" s="220">
        <v>14</v>
      </c>
      <c r="C255" s="124">
        <f t="shared" si="67"/>
        <v>0</v>
      </c>
      <c r="D255" s="124">
        <f t="shared" si="67"/>
        <v>0</v>
      </c>
      <c r="E255" s="124">
        <f t="shared" si="67"/>
        <v>0</v>
      </c>
      <c r="F255" s="124">
        <f t="shared" si="67"/>
        <v>0</v>
      </c>
      <c r="G255" s="124">
        <f t="shared" si="67"/>
        <v>0</v>
      </c>
      <c r="I255" s="218">
        <f t="shared" si="68"/>
        <v>0</v>
      </c>
      <c r="J255" s="218">
        <f t="shared" si="69"/>
        <v>0</v>
      </c>
      <c r="K255" s="218">
        <f t="shared" si="70"/>
        <v>0</v>
      </c>
      <c r="L255" s="218">
        <f t="shared" si="71"/>
        <v>0</v>
      </c>
    </row>
    <row r="256" spans="1:12" x14ac:dyDescent="0.3">
      <c r="A256" s="219" t="s">
        <v>152</v>
      </c>
      <c r="B256" s="220">
        <v>15</v>
      </c>
      <c r="C256" s="124">
        <f t="shared" si="67"/>
        <v>0</v>
      </c>
      <c r="D256" s="124">
        <f t="shared" si="67"/>
        <v>0</v>
      </c>
      <c r="E256" s="124">
        <f t="shared" si="67"/>
        <v>0</v>
      </c>
      <c r="F256" s="124">
        <f t="shared" si="67"/>
        <v>0</v>
      </c>
      <c r="G256" s="124">
        <f t="shared" si="67"/>
        <v>0</v>
      </c>
      <c r="I256" s="218">
        <f t="shared" si="68"/>
        <v>0</v>
      </c>
      <c r="J256" s="218">
        <f t="shared" si="69"/>
        <v>0</v>
      </c>
      <c r="K256" s="218">
        <f t="shared" si="70"/>
        <v>0</v>
      </c>
      <c r="L256" s="218">
        <f t="shared" si="71"/>
        <v>0</v>
      </c>
    </row>
    <row r="257" spans="1:12" x14ac:dyDescent="0.3">
      <c r="A257" s="214" t="s">
        <v>153</v>
      </c>
      <c r="B257" s="215">
        <v>16</v>
      </c>
      <c r="C257" s="124">
        <f t="shared" si="67"/>
        <v>0</v>
      </c>
      <c r="D257" s="124">
        <f t="shared" si="67"/>
        <v>0</v>
      </c>
      <c r="E257" s="124">
        <f t="shared" si="67"/>
        <v>0</v>
      </c>
      <c r="F257" s="124">
        <f t="shared" si="67"/>
        <v>0</v>
      </c>
      <c r="G257" s="124">
        <f t="shared" si="67"/>
        <v>0</v>
      </c>
      <c r="I257" s="218">
        <f t="shared" si="68"/>
        <v>0</v>
      </c>
      <c r="J257" s="218">
        <f t="shared" si="69"/>
        <v>0</v>
      </c>
      <c r="K257" s="218">
        <f t="shared" si="70"/>
        <v>0</v>
      </c>
      <c r="L257" s="218">
        <f t="shared" si="71"/>
        <v>0</v>
      </c>
    </row>
    <row r="258" spans="1:12" x14ac:dyDescent="0.3">
      <c r="A258" s="219" t="s">
        <v>154</v>
      </c>
      <c r="B258" s="220">
        <v>16</v>
      </c>
      <c r="C258" s="124">
        <f t="shared" si="67"/>
        <v>0</v>
      </c>
      <c r="D258" s="124">
        <f t="shared" si="67"/>
        <v>0</v>
      </c>
      <c r="E258" s="124">
        <f t="shared" si="67"/>
        <v>0</v>
      </c>
      <c r="F258" s="124">
        <f t="shared" si="67"/>
        <v>0</v>
      </c>
      <c r="G258" s="124">
        <f t="shared" si="67"/>
        <v>0</v>
      </c>
      <c r="I258" s="218">
        <f t="shared" si="68"/>
        <v>0</v>
      </c>
      <c r="J258" s="218">
        <f t="shared" si="69"/>
        <v>0</v>
      </c>
      <c r="K258" s="218">
        <f t="shared" si="70"/>
        <v>0</v>
      </c>
      <c r="L258" s="218">
        <f t="shared" si="71"/>
        <v>0</v>
      </c>
    </row>
    <row r="259" spans="1:12" x14ac:dyDescent="0.3">
      <c r="A259" s="214" t="s">
        <v>155</v>
      </c>
      <c r="B259" s="215" t="s">
        <v>156</v>
      </c>
      <c r="C259" s="124">
        <f t="shared" si="67"/>
        <v>0</v>
      </c>
      <c r="D259" s="124">
        <f t="shared" si="67"/>
        <v>0</v>
      </c>
      <c r="E259" s="124">
        <f t="shared" si="67"/>
        <v>0</v>
      </c>
      <c r="F259" s="124">
        <f t="shared" si="67"/>
        <v>0</v>
      </c>
      <c r="G259" s="124">
        <f t="shared" si="67"/>
        <v>0</v>
      </c>
      <c r="I259" s="218">
        <f t="shared" si="68"/>
        <v>0</v>
      </c>
      <c r="J259" s="218">
        <f t="shared" si="69"/>
        <v>0</v>
      </c>
      <c r="K259" s="218">
        <f t="shared" si="70"/>
        <v>0</v>
      </c>
      <c r="L259" s="218">
        <f t="shared" si="71"/>
        <v>0</v>
      </c>
    </row>
    <row r="260" spans="1:12" x14ac:dyDescent="0.3">
      <c r="A260" s="214" t="s">
        <v>679</v>
      </c>
      <c r="B260" s="215">
        <v>17</v>
      </c>
      <c r="C260" s="124">
        <f t="shared" si="67"/>
        <v>0</v>
      </c>
      <c r="D260" s="124">
        <f t="shared" si="67"/>
        <v>0</v>
      </c>
      <c r="E260" s="124">
        <f t="shared" si="67"/>
        <v>0</v>
      </c>
      <c r="F260" s="124">
        <f t="shared" si="67"/>
        <v>0</v>
      </c>
      <c r="G260" s="124">
        <f t="shared" si="67"/>
        <v>0</v>
      </c>
      <c r="I260" s="218">
        <f t="shared" si="68"/>
        <v>0</v>
      </c>
      <c r="J260" s="218">
        <f t="shared" si="69"/>
        <v>0</v>
      </c>
      <c r="K260" s="218">
        <f t="shared" si="70"/>
        <v>0</v>
      </c>
      <c r="L260" s="218">
        <f t="shared" si="71"/>
        <v>0</v>
      </c>
    </row>
    <row r="261" spans="1:12" x14ac:dyDescent="0.3">
      <c r="A261" s="214" t="s">
        <v>157</v>
      </c>
      <c r="B261" s="215" t="s">
        <v>158</v>
      </c>
      <c r="C261" s="124">
        <f>SUM(C262:C263)</f>
        <v>0</v>
      </c>
      <c r="D261" s="124">
        <f>SUM(D262:D263)</f>
        <v>0</v>
      </c>
      <c r="E261" s="124">
        <f>SUM(E262:E263)</f>
        <v>0</v>
      </c>
      <c r="F261" s="124">
        <f>SUM(F262:F263)</f>
        <v>0</v>
      </c>
      <c r="G261" s="124">
        <f>SUM(G262:G263)</f>
        <v>0</v>
      </c>
      <c r="I261" s="218">
        <f t="shared" si="68"/>
        <v>0</v>
      </c>
      <c r="J261" s="218">
        <f t="shared" si="69"/>
        <v>0</v>
      </c>
      <c r="K261" s="218">
        <f t="shared" si="70"/>
        <v>0</v>
      </c>
      <c r="L261" s="218">
        <f t="shared" si="71"/>
        <v>0</v>
      </c>
    </row>
    <row r="262" spans="1:12" x14ac:dyDescent="0.3">
      <c r="A262" s="227" t="s">
        <v>159</v>
      </c>
      <c r="B262" s="220"/>
      <c r="C262" s="124">
        <f t="shared" ref="C262:G272" si="72">C37-SUM(C82,C127,C172,C217)</f>
        <v>0</v>
      </c>
      <c r="D262" s="124">
        <f t="shared" si="72"/>
        <v>0</v>
      </c>
      <c r="E262" s="124">
        <f t="shared" si="72"/>
        <v>0</v>
      </c>
      <c r="F262" s="124">
        <f t="shared" si="72"/>
        <v>0</v>
      </c>
      <c r="G262" s="124">
        <f t="shared" si="72"/>
        <v>0</v>
      </c>
      <c r="I262" s="218">
        <f t="shared" si="68"/>
        <v>0</v>
      </c>
      <c r="J262" s="218">
        <f t="shared" si="69"/>
        <v>0</v>
      </c>
      <c r="K262" s="218">
        <f t="shared" si="70"/>
        <v>0</v>
      </c>
      <c r="L262" s="218">
        <f t="shared" si="71"/>
        <v>0</v>
      </c>
    </row>
    <row r="263" spans="1:12" x14ac:dyDescent="0.3">
      <c r="A263" s="227" t="s">
        <v>160</v>
      </c>
      <c r="B263" s="220"/>
      <c r="C263" s="124">
        <f t="shared" si="72"/>
        <v>0</v>
      </c>
      <c r="D263" s="124">
        <f t="shared" si="72"/>
        <v>0</v>
      </c>
      <c r="E263" s="124">
        <f t="shared" si="72"/>
        <v>0</v>
      </c>
      <c r="F263" s="124">
        <f t="shared" si="72"/>
        <v>0</v>
      </c>
      <c r="G263" s="124">
        <f t="shared" si="72"/>
        <v>0</v>
      </c>
      <c r="I263" s="218">
        <f t="shared" si="68"/>
        <v>0</v>
      </c>
      <c r="J263" s="218">
        <f t="shared" si="69"/>
        <v>0</v>
      </c>
      <c r="K263" s="218">
        <f t="shared" si="70"/>
        <v>0</v>
      </c>
      <c r="L263" s="218">
        <f t="shared" si="71"/>
        <v>0</v>
      </c>
    </row>
    <row r="264" spans="1:12" x14ac:dyDescent="0.3">
      <c r="A264" s="227" t="s">
        <v>161</v>
      </c>
      <c r="B264" s="220" t="s">
        <v>162</v>
      </c>
      <c r="C264" s="124">
        <f t="shared" si="72"/>
        <v>0</v>
      </c>
      <c r="D264" s="124">
        <f t="shared" si="72"/>
        <v>0</v>
      </c>
      <c r="E264" s="124">
        <f t="shared" si="72"/>
        <v>0</v>
      </c>
      <c r="F264" s="124">
        <f t="shared" si="72"/>
        <v>0</v>
      </c>
      <c r="G264" s="124">
        <f t="shared" si="72"/>
        <v>0</v>
      </c>
      <c r="I264" s="218">
        <f t="shared" si="68"/>
        <v>0</v>
      </c>
      <c r="J264" s="218">
        <f t="shared" si="69"/>
        <v>0</v>
      </c>
      <c r="K264" s="218">
        <f t="shared" si="70"/>
        <v>0</v>
      </c>
      <c r="L264" s="218">
        <f t="shared" si="71"/>
        <v>0</v>
      </c>
    </row>
    <row r="265" spans="1:12" x14ac:dyDescent="0.3">
      <c r="A265" s="214" t="s">
        <v>163</v>
      </c>
      <c r="B265" s="215" t="s">
        <v>164</v>
      </c>
      <c r="C265" s="124">
        <f t="shared" si="72"/>
        <v>0</v>
      </c>
      <c r="D265" s="124">
        <f t="shared" si="72"/>
        <v>0</v>
      </c>
      <c r="E265" s="124">
        <f t="shared" si="72"/>
        <v>0</v>
      </c>
      <c r="F265" s="124">
        <f t="shared" si="72"/>
        <v>0</v>
      </c>
      <c r="G265" s="124">
        <f t="shared" si="72"/>
        <v>0</v>
      </c>
      <c r="I265" s="218">
        <f t="shared" si="68"/>
        <v>0</v>
      </c>
      <c r="J265" s="218">
        <f t="shared" si="69"/>
        <v>0</v>
      </c>
      <c r="K265" s="218">
        <f t="shared" si="70"/>
        <v>0</v>
      </c>
      <c r="L265" s="218">
        <f t="shared" si="71"/>
        <v>0</v>
      </c>
    </row>
    <row r="266" spans="1:12" x14ac:dyDescent="0.3">
      <c r="A266" s="227" t="s">
        <v>165</v>
      </c>
      <c r="B266" s="220">
        <v>42</v>
      </c>
      <c r="C266" s="124">
        <f t="shared" si="72"/>
        <v>0</v>
      </c>
      <c r="D266" s="124">
        <f t="shared" si="72"/>
        <v>0</v>
      </c>
      <c r="E266" s="124">
        <f t="shared" si="72"/>
        <v>0</v>
      </c>
      <c r="F266" s="124">
        <f t="shared" si="72"/>
        <v>0</v>
      </c>
      <c r="G266" s="124">
        <f t="shared" si="72"/>
        <v>0</v>
      </c>
      <c r="I266" s="218">
        <f t="shared" si="68"/>
        <v>0</v>
      </c>
      <c r="J266" s="218">
        <f t="shared" si="69"/>
        <v>0</v>
      </c>
      <c r="K266" s="218">
        <f t="shared" si="70"/>
        <v>0</v>
      </c>
      <c r="L266" s="218">
        <f t="shared" si="71"/>
        <v>0</v>
      </c>
    </row>
    <row r="267" spans="1:12" x14ac:dyDescent="0.3">
      <c r="A267" s="227" t="s">
        <v>166</v>
      </c>
      <c r="B267" s="220">
        <v>43</v>
      </c>
      <c r="C267" s="124">
        <f t="shared" si="72"/>
        <v>0</v>
      </c>
      <c r="D267" s="124">
        <f t="shared" si="72"/>
        <v>0</v>
      </c>
      <c r="E267" s="124">
        <f t="shared" si="72"/>
        <v>0</v>
      </c>
      <c r="F267" s="124">
        <f t="shared" si="72"/>
        <v>0</v>
      </c>
      <c r="G267" s="124">
        <f t="shared" si="72"/>
        <v>0</v>
      </c>
      <c r="I267" s="218">
        <f t="shared" si="68"/>
        <v>0</v>
      </c>
      <c r="J267" s="218">
        <f t="shared" si="69"/>
        <v>0</v>
      </c>
      <c r="K267" s="218">
        <f t="shared" si="70"/>
        <v>0</v>
      </c>
      <c r="L267" s="218">
        <f t="shared" si="71"/>
        <v>0</v>
      </c>
    </row>
    <row r="268" spans="1:12" x14ac:dyDescent="0.3">
      <c r="A268" s="227" t="s">
        <v>167</v>
      </c>
      <c r="B268" s="220">
        <v>44</v>
      </c>
      <c r="C268" s="124">
        <f t="shared" si="72"/>
        <v>0</v>
      </c>
      <c r="D268" s="124">
        <f t="shared" si="72"/>
        <v>0</v>
      </c>
      <c r="E268" s="124">
        <f t="shared" si="72"/>
        <v>0</v>
      </c>
      <c r="F268" s="124">
        <f t="shared" si="72"/>
        <v>0</v>
      </c>
      <c r="G268" s="124">
        <f t="shared" si="72"/>
        <v>0</v>
      </c>
      <c r="I268" s="218">
        <f t="shared" si="68"/>
        <v>0</v>
      </c>
      <c r="J268" s="218">
        <f t="shared" si="69"/>
        <v>0</v>
      </c>
      <c r="K268" s="218">
        <f t="shared" si="70"/>
        <v>0</v>
      </c>
      <c r="L268" s="218">
        <f t="shared" si="71"/>
        <v>0</v>
      </c>
    </row>
    <row r="269" spans="1:12" x14ac:dyDescent="0.3">
      <c r="A269" s="227" t="s">
        <v>168</v>
      </c>
      <c r="B269" s="220">
        <v>46</v>
      </c>
      <c r="C269" s="124">
        <f t="shared" si="72"/>
        <v>0</v>
      </c>
      <c r="D269" s="124">
        <f t="shared" si="72"/>
        <v>0</v>
      </c>
      <c r="E269" s="124">
        <f t="shared" si="72"/>
        <v>0</v>
      </c>
      <c r="F269" s="124">
        <f t="shared" si="72"/>
        <v>0</v>
      </c>
      <c r="G269" s="124">
        <f t="shared" si="72"/>
        <v>0</v>
      </c>
      <c r="I269" s="218">
        <f t="shared" si="68"/>
        <v>0</v>
      </c>
      <c r="J269" s="218">
        <f t="shared" si="69"/>
        <v>0</v>
      </c>
      <c r="K269" s="218">
        <f t="shared" si="70"/>
        <v>0</v>
      </c>
      <c r="L269" s="218">
        <f t="shared" si="71"/>
        <v>0</v>
      </c>
    </row>
    <row r="270" spans="1:12" x14ac:dyDescent="0.3">
      <c r="A270" s="227" t="s">
        <v>169</v>
      </c>
      <c r="B270" s="220">
        <v>45</v>
      </c>
      <c r="C270" s="124">
        <f t="shared" si="72"/>
        <v>0</v>
      </c>
      <c r="D270" s="124">
        <f t="shared" si="72"/>
        <v>0</v>
      </c>
      <c r="E270" s="124">
        <f t="shared" si="72"/>
        <v>0</v>
      </c>
      <c r="F270" s="124">
        <f t="shared" si="72"/>
        <v>0</v>
      </c>
      <c r="G270" s="124">
        <f t="shared" si="72"/>
        <v>0</v>
      </c>
      <c r="I270" s="218">
        <f t="shared" si="68"/>
        <v>0</v>
      </c>
      <c r="J270" s="218">
        <f t="shared" si="69"/>
        <v>0</v>
      </c>
      <c r="K270" s="218">
        <f t="shared" si="70"/>
        <v>0</v>
      </c>
      <c r="L270" s="218">
        <f t="shared" si="71"/>
        <v>0</v>
      </c>
    </row>
    <row r="271" spans="1:12" x14ac:dyDescent="0.3">
      <c r="A271" s="227" t="s">
        <v>170</v>
      </c>
      <c r="B271" s="220" t="s">
        <v>171</v>
      </c>
      <c r="C271" s="124">
        <f t="shared" si="72"/>
        <v>0</v>
      </c>
      <c r="D271" s="124">
        <f t="shared" si="72"/>
        <v>0</v>
      </c>
      <c r="E271" s="124">
        <f t="shared" si="72"/>
        <v>0</v>
      </c>
      <c r="F271" s="124">
        <f t="shared" si="72"/>
        <v>0</v>
      </c>
      <c r="G271" s="124">
        <f t="shared" si="72"/>
        <v>0</v>
      </c>
      <c r="I271" s="218">
        <f t="shared" si="68"/>
        <v>0</v>
      </c>
      <c r="J271" s="218">
        <f t="shared" si="69"/>
        <v>0</v>
      </c>
      <c r="K271" s="218">
        <f t="shared" si="70"/>
        <v>0</v>
      </c>
      <c r="L271" s="218">
        <f t="shared" si="71"/>
        <v>0</v>
      </c>
    </row>
    <row r="272" spans="1:12" x14ac:dyDescent="0.3">
      <c r="A272" s="222" t="s">
        <v>139</v>
      </c>
      <c r="B272" s="215" t="s">
        <v>172</v>
      </c>
      <c r="C272" s="124">
        <f t="shared" si="72"/>
        <v>0</v>
      </c>
      <c r="D272" s="124">
        <f t="shared" si="72"/>
        <v>0</v>
      </c>
      <c r="E272" s="124">
        <f t="shared" si="72"/>
        <v>0</v>
      </c>
      <c r="F272" s="124">
        <f t="shared" si="72"/>
        <v>0</v>
      </c>
      <c r="G272" s="124">
        <f t="shared" si="72"/>
        <v>0</v>
      </c>
      <c r="I272" s="218">
        <f t="shared" si="68"/>
        <v>0</v>
      </c>
      <c r="J272" s="218">
        <f t="shared" si="69"/>
        <v>0</v>
      </c>
      <c r="K272" s="218">
        <f t="shared" si="70"/>
        <v>0</v>
      </c>
      <c r="L272" s="218">
        <f t="shared" si="71"/>
        <v>0</v>
      </c>
    </row>
    <row r="273" spans="1:12" x14ac:dyDescent="0.3">
      <c r="A273" s="31" t="s">
        <v>173</v>
      </c>
      <c r="B273" s="224" t="s">
        <v>174</v>
      </c>
      <c r="C273" s="32">
        <f>SUM(C250,C257,C260,C265,C272)</f>
        <v>0</v>
      </c>
      <c r="D273" s="32">
        <f>SUM(D250,D257,D260,D265,D272)</f>
        <v>0</v>
      </c>
      <c r="E273" s="32">
        <f>SUM(E250,E257,E260,E265,E272)</f>
        <v>0</v>
      </c>
      <c r="F273" s="32">
        <f>SUM(F250,F257,F260,F265,F272)</f>
        <v>0</v>
      </c>
      <c r="G273" s="32">
        <f>SUM(G250,G257,G260,G265,G272)</f>
        <v>0</v>
      </c>
      <c r="I273" s="225">
        <f t="shared" si="68"/>
        <v>0</v>
      </c>
      <c r="J273" s="225">
        <f t="shared" si="69"/>
        <v>0</v>
      </c>
      <c r="K273" s="240">
        <f t="shared" si="70"/>
        <v>0</v>
      </c>
      <c r="L273" s="225">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72" fitToHeight="0" orientation="portrait" verticalDpi="300" r:id="rId1"/>
  <rowBreaks count="5" manualBreakCount="5">
    <brk id="49" max="16383" man="1"/>
    <brk id="94" max="16383" man="1"/>
    <brk id="139" max="16383" man="1"/>
    <brk id="184" max="16383" man="1"/>
    <brk id="229" max="11"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58"/>
  <sheetViews>
    <sheetView zoomScaleNormal="100" workbookViewId="0">
      <selection activeCell="A3" sqref="A3"/>
    </sheetView>
  </sheetViews>
  <sheetFormatPr baseColWidth="10" defaultColWidth="9.1640625" defaultRowHeight="13.5" x14ac:dyDescent="0.3"/>
  <cols>
    <col min="1" max="1" width="60" style="142" customWidth="1"/>
    <col min="2" max="2" width="16.6640625" style="141" customWidth="1"/>
    <col min="3" max="3" width="16.6640625" style="142" customWidth="1"/>
    <col min="4" max="4" width="16.6640625" style="140" customWidth="1"/>
    <col min="5" max="11" width="16.6640625" style="125" customWidth="1"/>
    <col min="12" max="13" width="21.5" style="125" customWidth="1"/>
    <col min="14" max="21" width="11.5" style="125"/>
    <col min="22" max="16384" width="9.1640625" style="125"/>
  </cols>
  <sheetData>
    <row r="1" spans="1:12" s="140" customFormat="1" ht="15" x14ac:dyDescent="0.3">
      <c r="A1" s="149" t="s">
        <v>33</v>
      </c>
    </row>
    <row r="3" spans="1:12" s="202" customFormat="1" ht="22.15" customHeight="1" x14ac:dyDescent="0.3">
      <c r="A3" s="129" t="str">
        <f>TAB00!B95&amp;" : "&amp;TAB00!C95</f>
        <v>TAB10.1 : Détail des créances à un an au plus</v>
      </c>
      <c r="B3" s="93"/>
      <c r="C3" s="93"/>
      <c r="D3" s="93"/>
      <c r="E3" s="93"/>
      <c r="F3" s="128"/>
      <c r="G3" s="128"/>
      <c r="H3" s="128"/>
      <c r="I3" s="128"/>
      <c r="J3" s="128"/>
      <c r="K3" s="128"/>
      <c r="L3" s="128"/>
    </row>
    <row r="6" spans="1:12" x14ac:dyDescent="0.3">
      <c r="B6" s="19" t="s">
        <v>210</v>
      </c>
      <c r="C6" s="19" t="s">
        <v>836</v>
      </c>
      <c r="D6" s="19" t="s">
        <v>7</v>
      </c>
      <c r="E6" s="19" t="s">
        <v>837</v>
      </c>
      <c r="F6" s="19" t="s">
        <v>7</v>
      </c>
      <c r="G6" s="19" t="s">
        <v>749</v>
      </c>
      <c r="H6" s="19" t="s">
        <v>7</v>
      </c>
      <c r="I6" s="19" t="s">
        <v>750</v>
      </c>
      <c r="J6" s="19" t="s">
        <v>7</v>
      </c>
      <c r="K6" s="19" t="s">
        <v>765</v>
      </c>
      <c r="L6" s="19" t="s">
        <v>7</v>
      </c>
    </row>
    <row r="7" spans="1:12" x14ac:dyDescent="0.3">
      <c r="A7" s="197" t="s">
        <v>212</v>
      </c>
      <c r="B7" s="143"/>
      <c r="C7" s="143"/>
      <c r="D7" s="150">
        <f>B7-C7</f>
        <v>0</v>
      </c>
      <c r="E7" s="143"/>
      <c r="F7" s="150">
        <f>C7-E7</f>
        <v>0</v>
      </c>
      <c r="G7" s="143"/>
      <c r="H7" s="150">
        <f>E7-G7</f>
        <v>0</v>
      </c>
      <c r="I7" s="143"/>
      <c r="J7" s="150">
        <f>G7-I7</f>
        <v>0</v>
      </c>
      <c r="K7" s="143"/>
      <c r="L7" s="150">
        <f>I7-K7</f>
        <v>0</v>
      </c>
    </row>
    <row r="8" spans="1:12" ht="27" x14ac:dyDescent="0.3">
      <c r="A8" s="197" t="s">
        <v>213</v>
      </c>
      <c r="B8" s="143"/>
      <c r="C8" s="143"/>
      <c r="D8" s="150">
        <f>B8-C8</f>
        <v>0</v>
      </c>
      <c r="E8" s="143"/>
      <c r="F8" s="150">
        <f>C8-E8</f>
        <v>0</v>
      </c>
      <c r="G8" s="143"/>
      <c r="H8" s="150">
        <f>E8-G8</f>
        <v>0</v>
      </c>
      <c r="I8" s="143"/>
      <c r="J8" s="150">
        <f>G8-I8</f>
        <v>0</v>
      </c>
      <c r="K8" s="143"/>
      <c r="L8" s="150">
        <f>I8-K8</f>
        <v>0</v>
      </c>
    </row>
    <row r="9" spans="1:12" x14ac:dyDescent="0.3">
      <c r="A9" s="197" t="s">
        <v>214</v>
      </c>
      <c r="B9" s="143"/>
      <c r="C9" s="143"/>
      <c r="D9" s="150">
        <f t="shared" ref="D9:D19" si="0">B9-C9</f>
        <v>0</v>
      </c>
      <c r="E9" s="143"/>
      <c r="F9" s="150">
        <f t="shared" ref="F9:F19" si="1">C9-E9</f>
        <v>0</v>
      </c>
      <c r="G9" s="143"/>
      <c r="H9" s="150">
        <f t="shared" ref="H9:H19" si="2">E9-G9</f>
        <v>0</v>
      </c>
      <c r="I9" s="143"/>
      <c r="J9" s="150">
        <f t="shared" ref="J9:J19" si="3">G9-I9</f>
        <v>0</v>
      </c>
      <c r="K9" s="143"/>
      <c r="L9" s="150">
        <f t="shared" ref="L9:L15" si="4">I9-K9</f>
        <v>0</v>
      </c>
    </row>
    <row r="10" spans="1:12" x14ac:dyDescent="0.3">
      <c r="A10" s="197" t="s">
        <v>215</v>
      </c>
      <c r="B10" s="143"/>
      <c r="C10" s="143"/>
      <c r="D10" s="150">
        <f t="shared" si="0"/>
        <v>0</v>
      </c>
      <c r="E10" s="143"/>
      <c r="F10" s="150">
        <f t="shared" si="1"/>
        <v>0</v>
      </c>
      <c r="G10" s="143"/>
      <c r="H10" s="150">
        <f t="shared" si="2"/>
        <v>0</v>
      </c>
      <c r="I10" s="143"/>
      <c r="J10" s="150">
        <f t="shared" si="3"/>
        <v>0</v>
      </c>
      <c r="K10" s="143"/>
      <c r="L10" s="150">
        <f t="shared" si="4"/>
        <v>0</v>
      </c>
    </row>
    <row r="11" spans="1:12" x14ac:dyDescent="0.3">
      <c r="A11" s="197" t="s">
        <v>216</v>
      </c>
      <c r="B11" s="143"/>
      <c r="C11" s="143"/>
      <c r="D11" s="150">
        <f t="shared" si="0"/>
        <v>0</v>
      </c>
      <c r="E11" s="143"/>
      <c r="F11" s="150">
        <f t="shared" si="1"/>
        <v>0</v>
      </c>
      <c r="G11" s="143"/>
      <c r="H11" s="150">
        <f t="shared" si="2"/>
        <v>0</v>
      </c>
      <c r="I11" s="143"/>
      <c r="J11" s="150">
        <f t="shared" si="3"/>
        <v>0</v>
      </c>
      <c r="K11" s="143"/>
      <c r="L11" s="150">
        <f t="shared" si="4"/>
        <v>0</v>
      </c>
    </row>
    <row r="12" spans="1:12" ht="27" x14ac:dyDescent="0.3">
      <c r="A12" s="197" t="s">
        <v>217</v>
      </c>
      <c r="B12" s="143"/>
      <c r="C12" s="143"/>
      <c r="D12" s="150">
        <f t="shared" si="0"/>
        <v>0</v>
      </c>
      <c r="E12" s="143"/>
      <c r="F12" s="150">
        <f t="shared" si="1"/>
        <v>0</v>
      </c>
      <c r="G12" s="143"/>
      <c r="H12" s="150">
        <f t="shared" si="2"/>
        <v>0</v>
      </c>
      <c r="I12" s="143"/>
      <c r="J12" s="150">
        <f t="shared" si="3"/>
        <v>0</v>
      </c>
      <c r="K12" s="143"/>
      <c r="L12" s="150">
        <f t="shared" si="4"/>
        <v>0</v>
      </c>
    </row>
    <row r="13" spans="1:12" x14ac:dyDescent="0.3">
      <c r="A13" s="197" t="s">
        <v>218</v>
      </c>
      <c r="B13" s="143"/>
      <c r="C13" s="143"/>
      <c r="D13" s="150">
        <f t="shared" si="0"/>
        <v>0</v>
      </c>
      <c r="E13" s="143"/>
      <c r="F13" s="150">
        <f t="shared" si="1"/>
        <v>0</v>
      </c>
      <c r="G13" s="143"/>
      <c r="H13" s="150">
        <f t="shared" si="2"/>
        <v>0</v>
      </c>
      <c r="I13" s="143"/>
      <c r="J13" s="150">
        <f t="shared" si="3"/>
        <v>0</v>
      </c>
      <c r="K13" s="143"/>
      <c r="L13" s="150">
        <f t="shared" si="4"/>
        <v>0</v>
      </c>
    </row>
    <row r="14" spans="1:12" ht="27" x14ac:dyDescent="0.3">
      <c r="A14" s="197" t="s">
        <v>219</v>
      </c>
      <c r="B14" s="143"/>
      <c r="C14" s="143"/>
      <c r="D14" s="150">
        <f t="shared" si="0"/>
        <v>0</v>
      </c>
      <c r="E14" s="143"/>
      <c r="F14" s="150">
        <f t="shared" si="1"/>
        <v>0</v>
      </c>
      <c r="G14" s="143"/>
      <c r="H14" s="150">
        <f t="shared" si="2"/>
        <v>0</v>
      </c>
      <c r="I14" s="143"/>
      <c r="J14" s="150">
        <f t="shared" si="3"/>
        <v>0</v>
      </c>
      <c r="K14" s="143"/>
      <c r="L14" s="150">
        <f t="shared" si="4"/>
        <v>0</v>
      </c>
    </row>
    <row r="15" spans="1:12" x14ac:dyDescent="0.3">
      <c r="A15" s="197" t="s">
        <v>220</v>
      </c>
      <c r="B15" s="143"/>
      <c r="C15" s="143"/>
      <c r="D15" s="150">
        <f t="shared" si="0"/>
        <v>0</v>
      </c>
      <c r="E15" s="143"/>
      <c r="F15" s="150">
        <f t="shared" si="1"/>
        <v>0</v>
      </c>
      <c r="G15" s="143"/>
      <c r="H15" s="150">
        <f t="shared" si="2"/>
        <v>0</v>
      </c>
      <c r="I15" s="143"/>
      <c r="J15" s="150">
        <f t="shared" si="3"/>
        <v>0</v>
      </c>
      <c r="K15" s="143"/>
      <c r="L15" s="150">
        <f t="shared" si="4"/>
        <v>0</v>
      </c>
    </row>
    <row r="16" spans="1:12" x14ac:dyDescent="0.3">
      <c r="A16" s="198" t="s">
        <v>221</v>
      </c>
      <c r="B16" s="199">
        <f>SUM(B7:B15)</f>
        <v>0</v>
      </c>
      <c r="C16" s="146">
        <f t="shared" ref="C16:J16" si="5">SUM(C7:C15)</f>
        <v>0</v>
      </c>
      <c r="D16" s="203">
        <f t="shared" si="5"/>
        <v>0</v>
      </c>
      <c r="E16" s="73">
        <f t="shared" si="5"/>
        <v>0</v>
      </c>
      <c r="F16" s="203">
        <f t="shared" si="5"/>
        <v>0</v>
      </c>
      <c r="G16" s="73">
        <f t="shared" si="5"/>
        <v>0</v>
      </c>
      <c r="H16" s="203">
        <f t="shared" si="5"/>
        <v>0</v>
      </c>
      <c r="I16" s="73">
        <f t="shared" si="5"/>
        <v>0</v>
      </c>
      <c r="J16" s="203">
        <f t="shared" si="5"/>
        <v>0</v>
      </c>
      <c r="K16" s="73">
        <f t="shared" ref="K16:L16" si="6">SUM(K7:K15)</f>
        <v>0</v>
      </c>
      <c r="L16" s="203">
        <f t="shared" si="6"/>
        <v>0</v>
      </c>
    </row>
    <row r="17" spans="1:12" x14ac:dyDescent="0.3">
      <c r="A17" s="197" t="s">
        <v>222</v>
      </c>
      <c r="B17" s="143"/>
      <c r="C17" s="143"/>
      <c r="D17" s="150">
        <f t="shared" si="0"/>
        <v>0</v>
      </c>
      <c r="E17" s="143"/>
      <c r="F17" s="150">
        <f t="shared" si="1"/>
        <v>0</v>
      </c>
      <c r="G17" s="143"/>
      <c r="H17" s="150">
        <f t="shared" si="2"/>
        <v>0</v>
      </c>
      <c r="I17" s="143"/>
      <c r="J17" s="150">
        <f t="shared" si="3"/>
        <v>0</v>
      </c>
      <c r="K17" s="143"/>
      <c r="L17" s="150">
        <f t="shared" ref="L17:L19" si="7">I17-K17</f>
        <v>0</v>
      </c>
    </row>
    <row r="18" spans="1:12" x14ac:dyDescent="0.3">
      <c r="A18" s="197" t="s">
        <v>223</v>
      </c>
      <c r="B18" s="143"/>
      <c r="C18" s="143"/>
      <c r="D18" s="150">
        <f t="shared" si="0"/>
        <v>0</v>
      </c>
      <c r="E18" s="143"/>
      <c r="F18" s="150">
        <f t="shared" si="1"/>
        <v>0</v>
      </c>
      <c r="G18" s="143"/>
      <c r="H18" s="150">
        <f t="shared" si="2"/>
        <v>0</v>
      </c>
      <c r="I18" s="143"/>
      <c r="J18" s="150">
        <f t="shared" si="3"/>
        <v>0</v>
      </c>
      <c r="K18" s="143"/>
      <c r="L18" s="150">
        <f t="shared" si="7"/>
        <v>0</v>
      </c>
    </row>
    <row r="19" spans="1:12" x14ac:dyDescent="0.3">
      <c r="A19" s="197" t="s">
        <v>224</v>
      </c>
      <c r="B19" s="143"/>
      <c r="C19" s="143"/>
      <c r="D19" s="150">
        <f t="shared" si="0"/>
        <v>0</v>
      </c>
      <c r="E19" s="143"/>
      <c r="F19" s="150">
        <f t="shared" si="1"/>
        <v>0</v>
      </c>
      <c r="G19" s="143"/>
      <c r="H19" s="150">
        <f t="shared" si="2"/>
        <v>0</v>
      </c>
      <c r="I19" s="143"/>
      <c r="J19" s="150">
        <f t="shared" si="3"/>
        <v>0</v>
      </c>
      <c r="K19" s="143"/>
      <c r="L19" s="150">
        <f t="shared" si="7"/>
        <v>0</v>
      </c>
    </row>
    <row r="20" spans="1:12" x14ac:dyDescent="0.3">
      <c r="A20" s="198" t="s">
        <v>225</v>
      </c>
      <c r="B20" s="199">
        <f>SUM(B17:B19)</f>
        <v>0</v>
      </c>
      <c r="C20" s="146">
        <f t="shared" ref="C20:J20" si="8">SUM(C17:C19)</f>
        <v>0</v>
      </c>
      <c r="D20" s="203">
        <f t="shared" si="8"/>
        <v>0</v>
      </c>
      <c r="E20" s="73">
        <f t="shared" si="8"/>
        <v>0</v>
      </c>
      <c r="F20" s="203">
        <f t="shared" si="8"/>
        <v>0</v>
      </c>
      <c r="G20" s="73">
        <f t="shared" si="8"/>
        <v>0</v>
      </c>
      <c r="H20" s="203">
        <f t="shared" si="8"/>
        <v>0</v>
      </c>
      <c r="I20" s="73">
        <f t="shared" si="8"/>
        <v>0</v>
      </c>
      <c r="J20" s="203">
        <f t="shared" si="8"/>
        <v>0</v>
      </c>
      <c r="K20" s="73">
        <f t="shared" ref="K20:L20" si="9">SUM(K17:K19)</f>
        <v>0</v>
      </c>
      <c r="L20" s="203">
        <f t="shared" si="9"/>
        <v>0</v>
      </c>
    </row>
    <row r="21" spans="1:12" x14ac:dyDescent="0.3">
      <c r="A21" s="148"/>
      <c r="B21" s="148"/>
    </row>
    <row r="22" spans="1:12" x14ac:dyDescent="0.3">
      <c r="A22" s="204" t="s">
        <v>226</v>
      </c>
      <c r="B22" s="205">
        <f>SUM(B20,B16)</f>
        <v>0</v>
      </c>
      <c r="C22" s="206">
        <f t="shared" ref="C22:J22" si="10">SUM(C20,C16)</f>
        <v>0</v>
      </c>
      <c r="D22" s="207">
        <f t="shared" si="10"/>
        <v>0</v>
      </c>
      <c r="E22" s="208">
        <f t="shared" si="10"/>
        <v>0</v>
      </c>
      <c r="F22" s="207">
        <f t="shared" si="10"/>
        <v>0</v>
      </c>
      <c r="G22" s="208">
        <f t="shared" si="10"/>
        <v>0</v>
      </c>
      <c r="H22" s="207">
        <f t="shared" si="10"/>
        <v>0</v>
      </c>
      <c r="I22" s="208">
        <f t="shared" si="10"/>
        <v>0</v>
      </c>
      <c r="J22" s="207">
        <f t="shared" si="10"/>
        <v>0</v>
      </c>
      <c r="K22" s="208">
        <f t="shared" ref="K22:L22" si="11">SUM(K20,K16)</f>
        <v>0</v>
      </c>
      <c r="L22" s="207">
        <f t="shared" si="11"/>
        <v>0</v>
      </c>
    </row>
    <row r="23" spans="1:12" x14ac:dyDescent="0.3">
      <c r="A23" s="490" t="s">
        <v>850</v>
      </c>
    </row>
    <row r="24" spans="1:12" s="73" customFormat="1" x14ac:dyDescent="0.3">
      <c r="A24" s="146"/>
      <c r="B24" s="145"/>
      <c r="C24" s="146"/>
      <c r="D24" s="118"/>
    </row>
    <row r="25" spans="1:12" s="73" customFormat="1" x14ac:dyDescent="0.3">
      <c r="A25" s="146"/>
      <c r="B25" s="145"/>
      <c r="C25" s="146"/>
      <c r="D25" s="118"/>
    </row>
    <row r="26" spans="1:12" s="73" customFormat="1" x14ac:dyDescent="0.3">
      <c r="A26" s="146"/>
      <c r="B26" s="145"/>
      <c r="C26" s="146"/>
      <c r="D26" s="118"/>
    </row>
    <row r="27" spans="1:12" s="73" customFormat="1" x14ac:dyDescent="0.3">
      <c r="A27" s="146"/>
      <c r="B27" s="145"/>
      <c r="C27" s="146"/>
      <c r="D27" s="118"/>
    </row>
    <row r="28" spans="1:12" s="73" customFormat="1" x14ac:dyDescent="0.3">
      <c r="A28" s="146"/>
      <c r="B28" s="145"/>
      <c r="C28" s="146"/>
      <c r="D28" s="118"/>
    </row>
    <row r="29" spans="1:12" s="73" customFormat="1" x14ac:dyDescent="0.3">
      <c r="A29" s="146"/>
      <c r="B29" s="145"/>
      <c r="C29" s="146"/>
      <c r="D29" s="118"/>
    </row>
    <row r="30" spans="1:12" s="73" customFormat="1" x14ac:dyDescent="0.3">
      <c r="A30" s="146"/>
      <c r="B30" s="145"/>
      <c r="C30" s="146"/>
      <c r="D30" s="118"/>
    </row>
    <row r="31" spans="1:12" s="73" customFormat="1" x14ac:dyDescent="0.3">
      <c r="A31" s="146"/>
      <c r="B31" s="145"/>
      <c r="C31" s="146"/>
      <c r="D31" s="118"/>
    </row>
    <row r="32" spans="1:12" s="73" customFormat="1" x14ac:dyDescent="0.3">
      <c r="A32" s="146"/>
      <c r="B32" s="145"/>
      <c r="C32" s="146"/>
      <c r="D32" s="118"/>
    </row>
    <row r="33" spans="1:4" s="73" customFormat="1" x14ac:dyDescent="0.3">
      <c r="A33" s="146"/>
      <c r="B33" s="145"/>
      <c r="C33" s="146"/>
      <c r="D33" s="118"/>
    </row>
    <row r="34" spans="1:4" s="73" customFormat="1" x14ac:dyDescent="0.3">
      <c r="A34" s="146"/>
      <c r="B34" s="145"/>
      <c r="C34" s="146"/>
      <c r="D34" s="118"/>
    </row>
    <row r="35" spans="1:4" s="73" customFormat="1" x14ac:dyDescent="0.3">
      <c r="A35" s="146"/>
      <c r="B35" s="145"/>
      <c r="C35" s="146"/>
      <c r="D35" s="118"/>
    </row>
    <row r="36" spans="1:4" s="73" customFormat="1" x14ac:dyDescent="0.3">
      <c r="A36" s="146"/>
      <c r="B36" s="145"/>
      <c r="C36" s="146"/>
      <c r="D36" s="118"/>
    </row>
    <row r="37" spans="1:4" s="73" customFormat="1" x14ac:dyDescent="0.3">
      <c r="A37" s="146"/>
      <c r="B37" s="145"/>
      <c r="C37" s="146"/>
      <c r="D37" s="118"/>
    </row>
    <row r="38" spans="1:4" s="73" customFormat="1" x14ac:dyDescent="0.3">
      <c r="A38" s="146"/>
      <c r="B38" s="145"/>
      <c r="C38" s="146"/>
      <c r="D38" s="118"/>
    </row>
    <row r="39" spans="1:4" s="73" customFormat="1" x14ac:dyDescent="0.3">
      <c r="A39" s="146"/>
      <c r="B39" s="145"/>
      <c r="C39" s="146"/>
      <c r="D39" s="118"/>
    </row>
    <row r="40" spans="1:4" s="73" customFormat="1" x14ac:dyDescent="0.3">
      <c r="A40" s="146"/>
      <c r="B40" s="145"/>
      <c r="C40" s="146"/>
      <c r="D40" s="118"/>
    </row>
    <row r="41" spans="1:4" s="73" customFormat="1" x14ac:dyDescent="0.3">
      <c r="A41" s="146"/>
      <c r="B41" s="145"/>
      <c r="C41" s="146"/>
      <c r="D41" s="118"/>
    </row>
    <row r="42" spans="1:4" s="73" customFormat="1" x14ac:dyDescent="0.3">
      <c r="A42" s="146"/>
      <c r="B42" s="145"/>
      <c r="C42" s="146"/>
      <c r="D42" s="118"/>
    </row>
    <row r="43" spans="1:4" s="73" customFormat="1" x14ac:dyDescent="0.3">
      <c r="A43" s="146"/>
      <c r="B43" s="145"/>
      <c r="C43" s="146"/>
      <c r="D43" s="118"/>
    </row>
    <row r="44" spans="1:4" s="73" customFormat="1" x14ac:dyDescent="0.3">
      <c r="A44" s="146"/>
      <c r="B44" s="145"/>
      <c r="C44" s="146"/>
      <c r="D44" s="118"/>
    </row>
    <row r="45" spans="1:4" s="73" customFormat="1" x14ac:dyDescent="0.3">
      <c r="A45" s="146"/>
      <c r="B45" s="145"/>
      <c r="C45" s="146"/>
      <c r="D45" s="118"/>
    </row>
    <row r="46" spans="1:4" s="73" customFormat="1" x14ac:dyDescent="0.3">
      <c r="A46" s="146"/>
      <c r="B46" s="145"/>
      <c r="C46" s="146"/>
      <c r="D46" s="118"/>
    </row>
    <row r="47" spans="1:4" s="73" customFormat="1" x14ac:dyDescent="0.3">
      <c r="A47" s="146"/>
      <c r="B47" s="145"/>
      <c r="C47" s="146"/>
      <c r="D47" s="118"/>
    </row>
    <row r="48" spans="1:4" s="73" customFormat="1" x14ac:dyDescent="0.3">
      <c r="A48" s="146"/>
      <c r="B48" s="145"/>
      <c r="C48" s="146"/>
      <c r="D48" s="118"/>
    </row>
    <row r="49" spans="1:4" s="73" customFormat="1" x14ac:dyDescent="0.3">
      <c r="A49" s="146"/>
      <c r="B49" s="145"/>
      <c r="C49" s="146"/>
      <c r="D49" s="118"/>
    </row>
    <row r="50" spans="1:4" s="73" customFormat="1" x14ac:dyDescent="0.3">
      <c r="A50" s="146"/>
      <c r="B50" s="145"/>
      <c r="C50" s="146"/>
      <c r="D50" s="118"/>
    </row>
    <row r="51" spans="1:4" s="73" customFormat="1" x14ac:dyDescent="0.3">
      <c r="A51" s="146"/>
      <c r="B51" s="145"/>
      <c r="C51" s="146"/>
      <c r="D51" s="118"/>
    </row>
    <row r="52" spans="1:4" s="73" customFormat="1" x14ac:dyDescent="0.3">
      <c r="A52" s="146"/>
      <c r="B52" s="145"/>
      <c r="C52" s="146"/>
      <c r="D52" s="118"/>
    </row>
    <row r="53" spans="1:4" s="73" customFormat="1" x14ac:dyDescent="0.3">
      <c r="A53" s="146"/>
      <c r="B53" s="145"/>
      <c r="C53" s="146"/>
      <c r="D53" s="118"/>
    </row>
    <row r="54" spans="1:4" s="73" customFormat="1" x14ac:dyDescent="0.3">
      <c r="A54" s="146"/>
      <c r="B54" s="145"/>
      <c r="C54" s="146"/>
      <c r="D54" s="118"/>
    </row>
    <row r="55" spans="1:4" s="73" customFormat="1" x14ac:dyDescent="0.3">
      <c r="A55" s="146"/>
      <c r="B55" s="145"/>
      <c r="C55" s="146"/>
      <c r="D55" s="118"/>
    </row>
    <row r="56" spans="1:4" s="73" customFormat="1" x14ac:dyDescent="0.3">
      <c r="A56" s="146"/>
      <c r="B56" s="145"/>
      <c r="C56" s="146"/>
      <c r="D56" s="118"/>
    </row>
    <row r="57" spans="1:4" s="73" customFormat="1" x14ac:dyDescent="0.3">
      <c r="A57" s="146"/>
      <c r="B57" s="145"/>
      <c r="C57" s="146"/>
      <c r="D57" s="118"/>
    </row>
    <row r="58" spans="1:4" s="73" customFormat="1" x14ac:dyDescent="0.3">
      <c r="A58" s="146"/>
      <c r="B58" s="145"/>
      <c r="C58" s="146"/>
      <c r="D58" s="118"/>
    </row>
  </sheetData>
  <hyperlinks>
    <hyperlink ref="A1" location="TAB00!A1" display="Retour page de garde" xr:uid="{00000000-0004-0000-2A00-000000000000}"/>
  </hyperlinks>
  <pageMargins left="0.7" right="0.7" top="0.75" bottom="0.75" header="0.3" footer="0.3"/>
  <pageSetup paperSize="9" scale="71"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12"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E1:J5 E7:J1048576</xm:sqref>
        </x14:conditionalFormatting>
        <x14:conditionalFormatting xmlns:xm="http://schemas.microsoft.com/office/excel/2006/main">
          <x14:cfRule type="expression" priority="11"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10"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I1:J5 I7:J1048576</xm:sqref>
        </x14:conditionalFormatting>
        <x14:conditionalFormatting xmlns:xm="http://schemas.microsoft.com/office/excel/2006/main">
          <x14:cfRule type="expression" priority="9" id="{9684FD51-20B2-4073-87C6-EA571C39F4BC}">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K7:L22</xm:sqref>
        </x14:conditionalFormatting>
        <x14:conditionalFormatting xmlns:xm="http://schemas.microsoft.com/office/excel/2006/main">
          <x14:cfRule type="expression" priority="8" id="{E9705F82-9AE0-4141-AD1C-E962635F00A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K7:L22</xm:sqref>
        </x14:conditionalFormatting>
        <x14:conditionalFormatting xmlns:xm="http://schemas.microsoft.com/office/excel/2006/main">
          <x14:cfRule type="expression" priority="7" id="{2304D3E5-CDED-47BA-9F59-E8224D77A48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K7:L22</xm:sqref>
        </x14:conditionalFormatting>
        <x14:conditionalFormatting xmlns:xm="http://schemas.microsoft.com/office/excel/2006/main">
          <x14:cfRule type="expression" priority="6" id="{83D5753B-4ADF-41DF-B9A1-00BE65C49EB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5" id="{1B4E0198-2313-4442-B262-EDDF4D1AEDC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4" id="{1026FF9F-D541-4A4F-BFAF-CD4C610D70A7}">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3" id="{4C5BF0C5-A738-4CF4-995D-1BAB623E5B68}">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E6:L6</xm:sqref>
        </x14:conditionalFormatting>
        <x14:conditionalFormatting xmlns:xm="http://schemas.microsoft.com/office/excel/2006/main">
          <x14:cfRule type="expression" priority="2" id="{A94B853F-CC9C-406A-8B45-DB312687E76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G6:J6</xm:sqref>
        </x14:conditionalFormatting>
        <x14:conditionalFormatting xmlns:xm="http://schemas.microsoft.com/office/excel/2006/main">
          <x14:cfRule type="expression" priority="1" id="{6327007E-09D0-41C2-B0C9-777CB856A727}">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K6:L6</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62"/>
  <sheetViews>
    <sheetView zoomScaleNormal="100" workbookViewId="0">
      <selection activeCell="A3" sqref="A3"/>
    </sheetView>
  </sheetViews>
  <sheetFormatPr baseColWidth="10" defaultColWidth="9.1640625" defaultRowHeight="13.5" x14ac:dyDescent="0.3"/>
  <cols>
    <col min="1" max="1" width="49.6640625" style="142" customWidth="1"/>
    <col min="2" max="2" width="16.6640625" style="141" customWidth="1"/>
    <col min="3" max="3" width="16.6640625" style="142" customWidth="1"/>
    <col min="4" max="4" width="16.6640625" style="140" customWidth="1"/>
    <col min="5" max="13" width="16.6640625" style="125" customWidth="1"/>
    <col min="14" max="16384" width="9.1640625" style="125"/>
  </cols>
  <sheetData>
    <row r="1" spans="1:12" s="140" customFormat="1" ht="15" x14ac:dyDescent="0.3">
      <c r="A1" s="149" t="s">
        <v>33</v>
      </c>
    </row>
    <row r="3" spans="1:12" ht="22.15" customHeight="1" x14ac:dyDescent="0.3">
      <c r="A3" s="129" t="str">
        <f>TAB00!B96&amp;" : "&amp;TAB00!C96</f>
        <v xml:space="preserve">TAB10.2 : Détail des comptes de régularisation </v>
      </c>
      <c r="B3" s="109"/>
      <c r="C3" s="109"/>
      <c r="D3" s="109"/>
      <c r="E3" s="109"/>
      <c r="F3" s="127"/>
      <c r="G3" s="127"/>
      <c r="H3" s="127"/>
      <c r="I3" s="127"/>
      <c r="J3" s="127"/>
      <c r="K3" s="127"/>
      <c r="L3" s="127"/>
    </row>
    <row r="6" spans="1:12" x14ac:dyDescent="0.3">
      <c r="B6" s="19" t="s">
        <v>210</v>
      </c>
      <c r="C6" s="19" t="s">
        <v>836</v>
      </c>
      <c r="D6" s="19" t="s">
        <v>7</v>
      </c>
      <c r="E6" s="19" t="s">
        <v>837</v>
      </c>
      <c r="F6" s="19" t="s">
        <v>7</v>
      </c>
      <c r="G6" s="19" t="s">
        <v>749</v>
      </c>
      <c r="H6" s="19" t="s">
        <v>7</v>
      </c>
      <c r="I6" s="19" t="s">
        <v>750</v>
      </c>
      <c r="J6" s="19" t="s">
        <v>7</v>
      </c>
      <c r="K6" s="19" t="s">
        <v>765</v>
      </c>
      <c r="L6" s="19" t="s">
        <v>7</v>
      </c>
    </row>
    <row r="7" spans="1:12" x14ac:dyDescent="0.3">
      <c r="A7" s="197" t="s">
        <v>228</v>
      </c>
      <c r="B7" s="143"/>
      <c r="C7" s="143"/>
      <c r="D7" s="150">
        <f t="shared" ref="D7:D13" si="0">B7-C7</f>
        <v>0</v>
      </c>
      <c r="E7" s="143"/>
      <c r="F7" s="150">
        <f t="shared" ref="F7:F13" si="1">C7-E7</f>
        <v>0</v>
      </c>
      <c r="G7" s="143"/>
      <c r="H7" s="150">
        <f t="shared" ref="H7:H13" si="2">E7-G7</f>
        <v>0</v>
      </c>
      <c r="I7" s="143"/>
      <c r="J7" s="150">
        <f t="shared" ref="J7:J13" si="3">G7-I7</f>
        <v>0</v>
      </c>
      <c r="K7" s="143"/>
      <c r="L7" s="150">
        <f t="shared" ref="L7:L16" si="4">I7-K7</f>
        <v>0</v>
      </c>
    </row>
    <row r="8" spans="1:12" x14ac:dyDescent="0.3">
      <c r="A8" s="197" t="s">
        <v>229</v>
      </c>
      <c r="B8" s="143"/>
      <c r="C8" s="143"/>
      <c r="D8" s="150">
        <f t="shared" si="0"/>
        <v>0</v>
      </c>
      <c r="E8" s="143"/>
      <c r="F8" s="150">
        <f t="shared" si="1"/>
        <v>0</v>
      </c>
      <c r="G8" s="143"/>
      <c r="H8" s="150">
        <f t="shared" si="2"/>
        <v>0</v>
      </c>
      <c r="I8" s="143"/>
      <c r="J8" s="150">
        <f t="shared" si="3"/>
        <v>0</v>
      </c>
      <c r="K8" s="143"/>
      <c r="L8" s="150">
        <f t="shared" si="4"/>
        <v>0</v>
      </c>
    </row>
    <row r="9" spans="1:12" x14ac:dyDescent="0.3">
      <c r="A9" s="197" t="s">
        <v>230</v>
      </c>
      <c r="B9" s="143"/>
      <c r="C9" s="143"/>
      <c r="D9" s="150">
        <f t="shared" si="0"/>
        <v>0</v>
      </c>
      <c r="E9" s="143"/>
      <c r="F9" s="150">
        <f t="shared" si="1"/>
        <v>0</v>
      </c>
      <c r="G9" s="143"/>
      <c r="H9" s="150">
        <f t="shared" si="2"/>
        <v>0</v>
      </c>
      <c r="I9" s="143"/>
      <c r="J9" s="150">
        <f t="shared" si="3"/>
        <v>0</v>
      </c>
      <c r="K9" s="143"/>
      <c r="L9" s="150">
        <f t="shared" si="4"/>
        <v>0</v>
      </c>
    </row>
    <row r="10" spans="1:12" x14ac:dyDescent="0.3">
      <c r="A10" s="197" t="s">
        <v>231</v>
      </c>
      <c r="B10" s="143"/>
      <c r="C10" s="143"/>
      <c r="D10" s="150">
        <f t="shared" si="0"/>
        <v>0</v>
      </c>
      <c r="E10" s="143"/>
      <c r="F10" s="150">
        <f t="shared" si="1"/>
        <v>0</v>
      </c>
      <c r="G10" s="143"/>
      <c r="H10" s="150">
        <f t="shared" si="2"/>
        <v>0</v>
      </c>
      <c r="I10" s="143"/>
      <c r="J10" s="150">
        <f t="shared" si="3"/>
        <v>0</v>
      </c>
      <c r="K10" s="143"/>
      <c r="L10" s="150">
        <f t="shared" si="4"/>
        <v>0</v>
      </c>
    </row>
    <row r="11" spans="1:12" x14ac:dyDescent="0.3">
      <c r="A11" s="197" t="s">
        <v>232</v>
      </c>
      <c r="B11" s="143"/>
      <c r="C11" s="143"/>
      <c r="D11" s="150">
        <f t="shared" si="0"/>
        <v>0</v>
      </c>
      <c r="E11" s="143"/>
      <c r="F11" s="150">
        <f t="shared" si="1"/>
        <v>0</v>
      </c>
      <c r="G11" s="143"/>
      <c r="H11" s="150">
        <f t="shared" si="2"/>
        <v>0</v>
      </c>
      <c r="I11" s="143"/>
      <c r="J11" s="150">
        <f t="shared" si="3"/>
        <v>0</v>
      </c>
      <c r="K11" s="143"/>
      <c r="L11" s="150">
        <f t="shared" si="4"/>
        <v>0</v>
      </c>
    </row>
    <row r="12" spans="1:12" x14ac:dyDescent="0.3">
      <c r="A12" s="197" t="s">
        <v>233</v>
      </c>
      <c r="B12" s="143"/>
      <c r="C12" s="143"/>
      <c r="D12" s="150">
        <f t="shared" si="0"/>
        <v>0</v>
      </c>
      <c r="E12" s="143"/>
      <c r="F12" s="150">
        <f t="shared" si="1"/>
        <v>0</v>
      </c>
      <c r="G12" s="143"/>
      <c r="H12" s="150">
        <f t="shared" si="2"/>
        <v>0</v>
      </c>
      <c r="I12" s="143"/>
      <c r="J12" s="150">
        <f t="shared" si="3"/>
        <v>0</v>
      </c>
      <c r="K12" s="143"/>
      <c r="L12" s="150">
        <f t="shared" si="4"/>
        <v>0</v>
      </c>
    </row>
    <row r="13" spans="1:12" x14ac:dyDescent="0.3">
      <c r="A13" s="197" t="s">
        <v>234</v>
      </c>
      <c r="B13" s="143"/>
      <c r="C13" s="143"/>
      <c r="D13" s="150">
        <f t="shared" si="0"/>
        <v>0</v>
      </c>
      <c r="E13" s="143"/>
      <c r="F13" s="150">
        <f t="shared" si="1"/>
        <v>0</v>
      </c>
      <c r="G13" s="143"/>
      <c r="H13" s="150">
        <f t="shared" si="2"/>
        <v>0</v>
      </c>
      <c r="I13" s="143"/>
      <c r="J13" s="150">
        <f t="shared" si="3"/>
        <v>0</v>
      </c>
      <c r="K13" s="143"/>
      <c r="L13" s="150">
        <f t="shared" si="4"/>
        <v>0</v>
      </c>
    </row>
    <row r="14" spans="1:12" x14ac:dyDescent="0.3">
      <c r="A14" s="197" t="s">
        <v>235</v>
      </c>
      <c r="B14" s="143"/>
      <c r="C14" s="143"/>
      <c r="D14" s="150">
        <f t="shared" ref="D14:D24" si="5">B14-C14</f>
        <v>0</v>
      </c>
      <c r="E14" s="143"/>
      <c r="F14" s="150">
        <f t="shared" ref="F14:F24" si="6">C14-E14</f>
        <v>0</v>
      </c>
      <c r="G14" s="143"/>
      <c r="H14" s="150">
        <f t="shared" ref="H14:H24" si="7">E14-G14</f>
        <v>0</v>
      </c>
      <c r="I14" s="143"/>
      <c r="J14" s="150">
        <f t="shared" ref="J14:J24" si="8">G14-I14</f>
        <v>0</v>
      </c>
      <c r="K14" s="143"/>
      <c r="L14" s="150">
        <f t="shared" si="4"/>
        <v>0</v>
      </c>
    </row>
    <row r="15" spans="1:12" x14ac:dyDescent="0.3">
      <c r="A15" s="197" t="s">
        <v>236</v>
      </c>
      <c r="B15" s="143"/>
      <c r="C15" s="143"/>
      <c r="D15" s="150">
        <f t="shared" si="5"/>
        <v>0</v>
      </c>
      <c r="E15" s="143"/>
      <c r="F15" s="150">
        <f t="shared" si="6"/>
        <v>0</v>
      </c>
      <c r="G15" s="143"/>
      <c r="H15" s="150">
        <f t="shared" si="7"/>
        <v>0</v>
      </c>
      <c r="I15" s="143"/>
      <c r="J15" s="150">
        <f t="shared" si="8"/>
        <v>0</v>
      </c>
      <c r="K15" s="143"/>
      <c r="L15" s="150">
        <f t="shared" si="4"/>
        <v>0</v>
      </c>
    </row>
    <row r="16" spans="1:12" x14ac:dyDescent="0.3">
      <c r="A16" s="197" t="s">
        <v>237</v>
      </c>
      <c r="B16" s="143"/>
      <c r="C16" s="143"/>
      <c r="D16" s="150">
        <f t="shared" si="5"/>
        <v>0</v>
      </c>
      <c r="E16" s="143"/>
      <c r="F16" s="150">
        <f t="shared" si="6"/>
        <v>0</v>
      </c>
      <c r="G16" s="143"/>
      <c r="H16" s="150">
        <f t="shared" si="7"/>
        <v>0</v>
      </c>
      <c r="I16" s="143"/>
      <c r="J16" s="150">
        <f t="shared" si="8"/>
        <v>0</v>
      </c>
      <c r="K16" s="143"/>
      <c r="L16" s="150">
        <f t="shared" si="4"/>
        <v>0</v>
      </c>
    </row>
    <row r="17" spans="1:12" x14ac:dyDescent="0.3">
      <c r="A17" s="25" t="s">
        <v>742</v>
      </c>
      <c r="B17" s="143"/>
      <c r="C17" s="143"/>
      <c r="D17" s="150">
        <f t="shared" si="5"/>
        <v>0</v>
      </c>
      <c r="E17" s="143"/>
      <c r="F17" s="150"/>
      <c r="G17" s="143"/>
      <c r="H17" s="150"/>
      <c r="I17" s="143"/>
      <c r="J17" s="150"/>
      <c r="K17" s="143"/>
      <c r="L17" s="150"/>
    </row>
    <row r="18" spans="1:12" x14ac:dyDescent="0.3">
      <c r="A18" s="25" t="s">
        <v>747</v>
      </c>
      <c r="B18" s="143"/>
      <c r="C18" s="143"/>
      <c r="D18" s="150">
        <f t="shared" si="5"/>
        <v>0</v>
      </c>
      <c r="E18" s="143"/>
      <c r="F18" s="150"/>
      <c r="G18" s="143"/>
      <c r="H18" s="150"/>
      <c r="I18" s="143"/>
      <c r="J18" s="150"/>
      <c r="K18" s="143"/>
      <c r="L18" s="150"/>
    </row>
    <row r="19" spans="1:12" x14ac:dyDescent="0.3">
      <c r="A19" s="197" t="s">
        <v>238</v>
      </c>
      <c r="B19" s="143"/>
      <c r="C19" s="143"/>
      <c r="D19" s="150">
        <f t="shared" si="5"/>
        <v>0</v>
      </c>
      <c r="E19" s="143"/>
      <c r="F19" s="150">
        <f t="shared" si="6"/>
        <v>0</v>
      </c>
      <c r="G19" s="143"/>
      <c r="H19" s="150">
        <f t="shared" si="7"/>
        <v>0</v>
      </c>
      <c r="I19" s="143"/>
      <c r="J19" s="150">
        <f t="shared" si="8"/>
        <v>0</v>
      </c>
      <c r="K19" s="143"/>
      <c r="L19" s="150">
        <f t="shared" ref="L19:L24" si="9">I19-K19</f>
        <v>0</v>
      </c>
    </row>
    <row r="20" spans="1:12" x14ac:dyDescent="0.3">
      <c r="A20" s="194" t="s">
        <v>29</v>
      </c>
      <c r="B20" s="143"/>
      <c r="C20" s="143"/>
      <c r="D20" s="150">
        <f t="shared" si="5"/>
        <v>0</v>
      </c>
      <c r="E20" s="143"/>
      <c r="F20" s="150">
        <f t="shared" si="6"/>
        <v>0</v>
      </c>
      <c r="G20" s="143"/>
      <c r="H20" s="150">
        <f t="shared" si="7"/>
        <v>0</v>
      </c>
      <c r="I20" s="143"/>
      <c r="J20" s="150">
        <f t="shared" si="8"/>
        <v>0</v>
      </c>
      <c r="K20" s="143"/>
      <c r="L20" s="150">
        <f t="shared" si="9"/>
        <v>0</v>
      </c>
    </row>
    <row r="21" spans="1:12" x14ac:dyDescent="0.3">
      <c r="A21" s="194" t="s">
        <v>96</v>
      </c>
      <c r="B21" s="143"/>
      <c r="C21" s="143"/>
      <c r="D21" s="150">
        <f t="shared" si="5"/>
        <v>0</v>
      </c>
      <c r="E21" s="143"/>
      <c r="F21" s="150">
        <f t="shared" si="6"/>
        <v>0</v>
      </c>
      <c r="G21" s="143"/>
      <c r="H21" s="150">
        <f t="shared" si="7"/>
        <v>0</v>
      </c>
      <c r="I21" s="143"/>
      <c r="J21" s="150">
        <f t="shared" si="8"/>
        <v>0</v>
      </c>
      <c r="K21" s="143"/>
      <c r="L21" s="150">
        <f t="shared" si="9"/>
        <v>0</v>
      </c>
    </row>
    <row r="22" spans="1:12" x14ac:dyDescent="0.3">
      <c r="A22" s="194" t="s">
        <v>97</v>
      </c>
      <c r="B22" s="143"/>
      <c r="C22" s="143"/>
      <c r="D22" s="150">
        <f t="shared" si="5"/>
        <v>0</v>
      </c>
      <c r="E22" s="143"/>
      <c r="F22" s="150">
        <f t="shared" si="6"/>
        <v>0</v>
      </c>
      <c r="G22" s="143"/>
      <c r="H22" s="150">
        <f t="shared" si="7"/>
        <v>0</v>
      </c>
      <c r="I22" s="143"/>
      <c r="J22" s="150">
        <f t="shared" si="8"/>
        <v>0</v>
      </c>
      <c r="K22" s="143"/>
      <c r="L22" s="150">
        <f t="shared" si="9"/>
        <v>0</v>
      </c>
    </row>
    <row r="23" spans="1:12" x14ac:dyDescent="0.3">
      <c r="A23" s="194" t="s">
        <v>98</v>
      </c>
      <c r="B23" s="143"/>
      <c r="C23" s="143"/>
      <c r="D23" s="150">
        <f t="shared" si="5"/>
        <v>0</v>
      </c>
      <c r="E23" s="143"/>
      <c r="F23" s="150">
        <f t="shared" si="6"/>
        <v>0</v>
      </c>
      <c r="G23" s="143"/>
      <c r="H23" s="150">
        <f t="shared" si="7"/>
        <v>0</v>
      </c>
      <c r="I23" s="143"/>
      <c r="J23" s="150">
        <f t="shared" si="8"/>
        <v>0</v>
      </c>
      <c r="K23" s="143"/>
      <c r="L23" s="150">
        <f t="shared" si="9"/>
        <v>0</v>
      </c>
    </row>
    <row r="24" spans="1:12" x14ac:dyDescent="0.3">
      <c r="A24" s="194" t="s">
        <v>99</v>
      </c>
      <c r="B24" s="143"/>
      <c r="C24" s="143"/>
      <c r="D24" s="150">
        <f t="shared" si="5"/>
        <v>0</v>
      </c>
      <c r="E24" s="143"/>
      <c r="F24" s="150">
        <f t="shared" si="6"/>
        <v>0</v>
      </c>
      <c r="G24" s="143"/>
      <c r="H24" s="150">
        <f t="shared" si="7"/>
        <v>0</v>
      </c>
      <c r="I24" s="143"/>
      <c r="J24" s="150">
        <f t="shared" si="8"/>
        <v>0</v>
      </c>
      <c r="K24" s="143"/>
      <c r="L24" s="150">
        <f t="shared" si="9"/>
        <v>0</v>
      </c>
    </row>
    <row r="25" spans="1:12" x14ac:dyDescent="0.3">
      <c r="A25" s="198" t="s">
        <v>239</v>
      </c>
      <c r="B25" s="199">
        <f>SUM(B7:B24)</f>
        <v>0</v>
      </c>
      <c r="C25" s="144">
        <f t="shared" ref="C25:J25" si="10">SUM(C7:C24)</f>
        <v>0</v>
      </c>
      <c r="D25" s="199">
        <f t="shared" si="10"/>
        <v>0</v>
      </c>
      <c r="E25" s="200">
        <f t="shared" si="10"/>
        <v>0</v>
      </c>
      <c r="F25" s="200">
        <f t="shared" si="10"/>
        <v>0</v>
      </c>
      <c r="G25" s="200">
        <f t="shared" si="10"/>
        <v>0</v>
      </c>
      <c r="H25" s="200">
        <f t="shared" si="10"/>
        <v>0</v>
      </c>
      <c r="I25" s="200">
        <f t="shared" si="10"/>
        <v>0</v>
      </c>
      <c r="J25" s="200">
        <f t="shared" si="10"/>
        <v>0</v>
      </c>
      <c r="K25" s="200">
        <f t="shared" ref="K25:L25" si="11">SUM(K7:K24)</f>
        <v>0</v>
      </c>
      <c r="L25" s="200">
        <f t="shared" si="11"/>
        <v>0</v>
      </c>
    </row>
    <row r="26" spans="1:12" x14ac:dyDescent="0.3">
      <c r="A26" s="197" t="s">
        <v>228</v>
      </c>
      <c r="B26" s="143"/>
      <c r="C26" s="143"/>
      <c r="D26" s="150">
        <f>B26-C26</f>
        <v>0</v>
      </c>
      <c r="E26" s="143"/>
      <c r="F26" s="150">
        <f>C26-E26</f>
        <v>0</v>
      </c>
      <c r="G26" s="143"/>
      <c r="H26" s="150">
        <f>E26-G26</f>
        <v>0</v>
      </c>
      <c r="I26" s="143"/>
      <c r="J26" s="150">
        <f>G26-I26</f>
        <v>0</v>
      </c>
      <c r="K26" s="143"/>
      <c r="L26" s="150">
        <f>I26-K26</f>
        <v>0</v>
      </c>
    </row>
    <row r="27" spans="1:12" x14ac:dyDescent="0.3">
      <c r="A27" s="197" t="s">
        <v>229</v>
      </c>
      <c r="B27" s="143"/>
      <c r="C27" s="143"/>
      <c r="D27" s="150">
        <f>B27-C27</f>
        <v>0</v>
      </c>
      <c r="E27" s="143"/>
      <c r="F27" s="150">
        <f>C27-E27</f>
        <v>0</v>
      </c>
      <c r="G27" s="143"/>
      <c r="H27" s="150">
        <f>E27-G27</f>
        <v>0</v>
      </c>
      <c r="I27" s="143"/>
      <c r="J27" s="150">
        <f>G27-I27</f>
        <v>0</v>
      </c>
      <c r="K27" s="143"/>
      <c r="L27" s="150">
        <f>I27-K27</f>
        <v>0</v>
      </c>
    </row>
    <row r="28" spans="1:12" x14ac:dyDescent="0.3">
      <c r="A28" s="197" t="s">
        <v>230</v>
      </c>
      <c r="B28" s="143"/>
      <c r="C28" s="143"/>
      <c r="D28" s="150">
        <f t="shared" ref="D28:D43" si="12">B28-C28</f>
        <v>0</v>
      </c>
      <c r="E28" s="143"/>
      <c r="F28" s="150">
        <f t="shared" ref="F28:F43" si="13">C28-E28</f>
        <v>0</v>
      </c>
      <c r="G28" s="143"/>
      <c r="H28" s="150">
        <f t="shared" ref="H28:H43" si="14">E28-G28</f>
        <v>0</v>
      </c>
      <c r="I28" s="143"/>
      <c r="J28" s="150">
        <f t="shared" ref="J28:J43" si="15">G28-I28</f>
        <v>0</v>
      </c>
      <c r="K28" s="143"/>
      <c r="L28" s="150">
        <f t="shared" ref="L28:L35" si="16">I28-K28</f>
        <v>0</v>
      </c>
    </row>
    <row r="29" spans="1:12" x14ac:dyDescent="0.3">
      <c r="A29" s="197" t="s">
        <v>231</v>
      </c>
      <c r="B29" s="143"/>
      <c r="C29" s="143"/>
      <c r="D29" s="150">
        <f t="shared" si="12"/>
        <v>0</v>
      </c>
      <c r="E29" s="143"/>
      <c r="F29" s="150">
        <f t="shared" si="13"/>
        <v>0</v>
      </c>
      <c r="G29" s="143"/>
      <c r="H29" s="150">
        <f t="shared" si="14"/>
        <v>0</v>
      </c>
      <c r="I29" s="143"/>
      <c r="J29" s="150">
        <f t="shared" si="15"/>
        <v>0</v>
      </c>
      <c r="K29" s="143"/>
      <c r="L29" s="150">
        <f t="shared" si="16"/>
        <v>0</v>
      </c>
    </row>
    <row r="30" spans="1:12" x14ac:dyDescent="0.3">
      <c r="A30" s="197" t="s">
        <v>232</v>
      </c>
      <c r="B30" s="143"/>
      <c r="C30" s="143"/>
      <c r="D30" s="150">
        <f t="shared" si="12"/>
        <v>0</v>
      </c>
      <c r="E30" s="143"/>
      <c r="F30" s="150">
        <f t="shared" si="13"/>
        <v>0</v>
      </c>
      <c r="G30" s="143"/>
      <c r="H30" s="150">
        <f t="shared" si="14"/>
        <v>0</v>
      </c>
      <c r="I30" s="143"/>
      <c r="J30" s="150">
        <f t="shared" si="15"/>
        <v>0</v>
      </c>
      <c r="K30" s="143"/>
      <c r="L30" s="150">
        <f t="shared" si="16"/>
        <v>0</v>
      </c>
    </row>
    <row r="31" spans="1:12" x14ac:dyDescent="0.3">
      <c r="A31" s="197" t="s">
        <v>233</v>
      </c>
      <c r="B31" s="143"/>
      <c r="C31" s="143"/>
      <c r="D31" s="150">
        <f t="shared" si="12"/>
        <v>0</v>
      </c>
      <c r="E31" s="143"/>
      <c r="F31" s="150">
        <f t="shared" si="13"/>
        <v>0</v>
      </c>
      <c r="G31" s="143"/>
      <c r="H31" s="150">
        <f t="shared" si="14"/>
        <v>0</v>
      </c>
      <c r="I31" s="143"/>
      <c r="J31" s="150">
        <f t="shared" si="15"/>
        <v>0</v>
      </c>
      <c r="K31" s="143"/>
      <c r="L31" s="150">
        <f t="shared" si="16"/>
        <v>0</v>
      </c>
    </row>
    <row r="32" spans="1:12" x14ac:dyDescent="0.3">
      <c r="A32" s="197" t="s">
        <v>234</v>
      </c>
      <c r="B32" s="143"/>
      <c r="C32" s="143"/>
      <c r="D32" s="150">
        <f t="shared" si="12"/>
        <v>0</v>
      </c>
      <c r="E32" s="143"/>
      <c r="F32" s="150">
        <f t="shared" si="13"/>
        <v>0</v>
      </c>
      <c r="G32" s="143"/>
      <c r="H32" s="150">
        <f t="shared" si="14"/>
        <v>0</v>
      </c>
      <c r="I32" s="143"/>
      <c r="J32" s="150">
        <f t="shared" si="15"/>
        <v>0</v>
      </c>
      <c r="K32" s="143"/>
      <c r="L32" s="150">
        <f t="shared" si="16"/>
        <v>0</v>
      </c>
    </row>
    <row r="33" spans="1:12" x14ac:dyDescent="0.3">
      <c r="A33" s="197" t="s">
        <v>235</v>
      </c>
      <c r="B33" s="143"/>
      <c r="C33" s="143"/>
      <c r="D33" s="150">
        <f t="shared" si="12"/>
        <v>0</v>
      </c>
      <c r="E33" s="143"/>
      <c r="F33" s="150">
        <f t="shared" si="13"/>
        <v>0</v>
      </c>
      <c r="G33" s="143"/>
      <c r="H33" s="150">
        <f t="shared" si="14"/>
        <v>0</v>
      </c>
      <c r="I33" s="143"/>
      <c r="J33" s="150">
        <f t="shared" si="15"/>
        <v>0</v>
      </c>
      <c r="K33" s="143"/>
      <c r="L33" s="150">
        <f t="shared" si="16"/>
        <v>0</v>
      </c>
    </row>
    <row r="34" spans="1:12" x14ac:dyDescent="0.3">
      <c r="A34" s="197" t="s">
        <v>236</v>
      </c>
      <c r="B34" s="143"/>
      <c r="C34" s="143"/>
      <c r="D34" s="150">
        <f t="shared" si="12"/>
        <v>0</v>
      </c>
      <c r="E34" s="143"/>
      <c r="F34" s="150">
        <f t="shared" si="13"/>
        <v>0</v>
      </c>
      <c r="G34" s="143"/>
      <c r="H34" s="150">
        <f t="shared" si="14"/>
        <v>0</v>
      </c>
      <c r="I34" s="143"/>
      <c r="J34" s="150">
        <f t="shared" si="15"/>
        <v>0</v>
      </c>
      <c r="K34" s="143"/>
      <c r="L34" s="150">
        <f t="shared" si="16"/>
        <v>0</v>
      </c>
    </row>
    <row r="35" spans="1:12" x14ac:dyDescent="0.3">
      <c r="A35" s="197" t="s">
        <v>237</v>
      </c>
      <c r="B35" s="143"/>
      <c r="C35" s="143"/>
      <c r="D35" s="150">
        <f t="shared" si="12"/>
        <v>0</v>
      </c>
      <c r="E35" s="143"/>
      <c r="F35" s="150">
        <f t="shared" si="13"/>
        <v>0</v>
      </c>
      <c r="G35" s="143"/>
      <c r="H35" s="150">
        <f t="shared" si="14"/>
        <v>0</v>
      </c>
      <c r="I35" s="143"/>
      <c r="J35" s="150">
        <f t="shared" si="15"/>
        <v>0</v>
      </c>
      <c r="K35" s="143"/>
      <c r="L35" s="150">
        <f t="shared" si="16"/>
        <v>0</v>
      </c>
    </row>
    <row r="36" spans="1:12" x14ac:dyDescent="0.3">
      <c r="A36" s="25" t="s">
        <v>742</v>
      </c>
      <c r="B36" s="143"/>
      <c r="C36" s="143"/>
      <c r="D36" s="150">
        <f t="shared" si="12"/>
        <v>0</v>
      </c>
      <c r="E36" s="143"/>
      <c r="F36" s="150"/>
      <c r="G36" s="143"/>
      <c r="H36" s="150"/>
      <c r="I36" s="143"/>
      <c r="J36" s="150"/>
      <c r="K36" s="143"/>
      <c r="L36" s="150"/>
    </row>
    <row r="37" spans="1:12" x14ac:dyDescent="0.3">
      <c r="A37" s="25" t="s">
        <v>747</v>
      </c>
      <c r="B37" s="143"/>
      <c r="C37" s="143"/>
      <c r="D37" s="150">
        <f t="shared" si="12"/>
        <v>0</v>
      </c>
      <c r="E37" s="143"/>
      <c r="F37" s="150"/>
      <c r="G37" s="143"/>
      <c r="H37" s="150"/>
      <c r="I37" s="143"/>
      <c r="J37" s="150"/>
      <c r="K37" s="143"/>
      <c r="L37" s="150"/>
    </row>
    <row r="38" spans="1:12" x14ac:dyDescent="0.3">
      <c r="A38" s="197" t="s">
        <v>238</v>
      </c>
      <c r="B38" s="143"/>
      <c r="C38" s="143"/>
      <c r="D38" s="150">
        <f t="shared" si="12"/>
        <v>0</v>
      </c>
      <c r="E38" s="143"/>
      <c r="F38" s="150">
        <f t="shared" si="13"/>
        <v>0</v>
      </c>
      <c r="G38" s="143"/>
      <c r="H38" s="150">
        <f t="shared" si="14"/>
        <v>0</v>
      </c>
      <c r="I38" s="143"/>
      <c r="J38" s="150">
        <f t="shared" si="15"/>
        <v>0</v>
      </c>
      <c r="K38" s="143"/>
      <c r="L38" s="150">
        <f t="shared" ref="L38:L43" si="17">I38-K38</f>
        <v>0</v>
      </c>
    </row>
    <row r="39" spans="1:12" x14ac:dyDescent="0.3">
      <c r="A39" s="194" t="s">
        <v>29</v>
      </c>
      <c r="B39" s="143"/>
      <c r="C39" s="143"/>
      <c r="D39" s="150">
        <f t="shared" si="12"/>
        <v>0</v>
      </c>
      <c r="E39" s="143"/>
      <c r="F39" s="150">
        <f t="shared" si="13"/>
        <v>0</v>
      </c>
      <c r="G39" s="143"/>
      <c r="H39" s="150">
        <f t="shared" si="14"/>
        <v>0</v>
      </c>
      <c r="I39" s="143"/>
      <c r="J39" s="150">
        <f t="shared" si="15"/>
        <v>0</v>
      </c>
      <c r="K39" s="143"/>
      <c r="L39" s="150">
        <f t="shared" si="17"/>
        <v>0</v>
      </c>
    </row>
    <row r="40" spans="1:12" x14ac:dyDescent="0.3">
      <c r="A40" s="194" t="s">
        <v>96</v>
      </c>
      <c r="B40" s="143"/>
      <c r="C40" s="143"/>
      <c r="D40" s="150">
        <f t="shared" si="12"/>
        <v>0</v>
      </c>
      <c r="E40" s="143"/>
      <c r="F40" s="150">
        <f t="shared" si="13"/>
        <v>0</v>
      </c>
      <c r="G40" s="143"/>
      <c r="H40" s="150">
        <f t="shared" si="14"/>
        <v>0</v>
      </c>
      <c r="I40" s="143"/>
      <c r="J40" s="150">
        <f t="shared" si="15"/>
        <v>0</v>
      </c>
      <c r="K40" s="143"/>
      <c r="L40" s="150">
        <f t="shared" si="17"/>
        <v>0</v>
      </c>
    </row>
    <row r="41" spans="1:12" x14ac:dyDescent="0.3">
      <c r="A41" s="194" t="s">
        <v>97</v>
      </c>
      <c r="B41" s="143"/>
      <c r="C41" s="143"/>
      <c r="D41" s="150">
        <f t="shared" si="12"/>
        <v>0</v>
      </c>
      <c r="E41" s="143"/>
      <c r="F41" s="150">
        <f t="shared" si="13"/>
        <v>0</v>
      </c>
      <c r="G41" s="143"/>
      <c r="H41" s="150">
        <f t="shared" si="14"/>
        <v>0</v>
      </c>
      <c r="I41" s="143"/>
      <c r="J41" s="150">
        <f t="shared" si="15"/>
        <v>0</v>
      </c>
      <c r="K41" s="143"/>
      <c r="L41" s="150">
        <f t="shared" si="17"/>
        <v>0</v>
      </c>
    </row>
    <row r="42" spans="1:12" x14ac:dyDescent="0.3">
      <c r="A42" s="194" t="s">
        <v>98</v>
      </c>
      <c r="B42" s="143"/>
      <c r="C42" s="143"/>
      <c r="D42" s="150">
        <f t="shared" si="12"/>
        <v>0</v>
      </c>
      <c r="E42" s="143"/>
      <c r="F42" s="150">
        <f t="shared" si="13"/>
        <v>0</v>
      </c>
      <c r="G42" s="143"/>
      <c r="H42" s="150">
        <f t="shared" si="14"/>
        <v>0</v>
      </c>
      <c r="I42" s="143"/>
      <c r="J42" s="150">
        <f t="shared" si="15"/>
        <v>0</v>
      </c>
      <c r="K42" s="143"/>
      <c r="L42" s="150">
        <f t="shared" si="17"/>
        <v>0</v>
      </c>
    </row>
    <row r="43" spans="1:12" x14ac:dyDescent="0.3">
      <c r="A43" s="194" t="s">
        <v>99</v>
      </c>
      <c r="B43" s="143"/>
      <c r="C43" s="143"/>
      <c r="D43" s="150">
        <f t="shared" si="12"/>
        <v>0</v>
      </c>
      <c r="E43" s="143"/>
      <c r="F43" s="150">
        <f t="shared" si="13"/>
        <v>0</v>
      </c>
      <c r="G43" s="143"/>
      <c r="H43" s="150">
        <f t="shared" si="14"/>
        <v>0</v>
      </c>
      <c r="I43" s="143"/>
      <c r="J43" s="150">
        <f t="shared" si="15"/>
        <v>0</v>
      </c>
      <c r="K43" s="143"/>
      <c r="L43" s="150">
        <f t="shared" si="17"/>
        <v>0</v>
      </c>
    </row>
    <row r="44" spans="1:12" s="73" customFormat="1" x14ac:dyDescent="0.3">
      <c r="A44" s="201" t="s">
        <v>681</v>
      </c>
      <c r="B44" s="199">
        <f t="shared" ref="B44:J44" si="18">SUM(B26:B43)</f>
        <v>0</v>
      </c>
      <c r="C44" s="144">
        <f t="shared" si="18"/>
        <v>0</v>
      </c>
      <c r="D44" s="199">
        <f t="shared" si="18"/>
        <v>0</v>
      </c>
      <c r="E44" s="200">
        <f t="shared" si="18"/>
        <v>0</v>
      </c>
      <c r="F44" s="200">
        <f t="shared" si="18"/>
        <v>0</v>
      </c>
      <c r="G44" s="200">
        <f t="shared" si="18"/>
        <v>0</v>
      </c>
      <c r="H44" s="200">
        <f t="shared" si="18"/>
        <v>0</v>
      </c>
      <c r="I44" s="200">
        <f t="shared" si="18"/>
        <v>0</v>
      </c>
      <c r="J44" s="200">
        <f t="shared" si="18"/>
        <v>0</v>
      </c>
      <c r="K44" s="200">
        <f t="shared" ref="K44:L44" si="19">SUM(K26:K43)</f>
        <v>0</v>
      </c>
      <c r="L44" s="200">
        <f t="shared" si="19"/>
        <v>0</v>
      </c>
    </row>
    <row r="45" spans="1:12" s="73" customFormat="1" x14ac:dyDescent="0.3">
      <c r="A45" s="146"/>
      <c r="B45" s="145"/>
      <c r="C45" s="146"/>
      <c r="D45" s="118"/>
    </row>
    <row r="46" spans="1:12" s="73" customFormat="1" x14ac:dyDescent="0.3">
      <c r="A46" s="146"/>
      <c r="B46" s="145"/>
      <c r="C46" s="146"/>
      <c r="D46" s="118"/>
    </row>
    <row r="47" spans="1:12" s="73" customFormat="1" x14ac:dyDescent="0.3">
      <c r="A47" s="146"/>
      <c r="B47" s="145"/>
      <c r="C47" s="146"/>
      <c r="D47" s="118"/>
    </row>
    <row r="48" spans="1:12" s="73" customFormat="1" x14ac:dyDescent="0.3">
      <c r="A48" s="146"/>
      <c r="B48" s="145"/>
      <c r="C48" s="146"/>
      <c r="D48" s="118"/>
    </row>
    <row r="49" spans="1:4" s="73" customFormat="1" x14ac:dyDescent="0.3">
      <c r="A49" s="146"/>
      <c r="B49" s="145"/>
      <c r="C49" s="146"/>
      <c r="D49" s="118"/>
    </row>
    <row r="50" spans="1:4" s="73" customFormat="1" x14ac:dyDescent="0.3">
      <c r="A50" s="146"/>
      <c r="B50" s="145"/>
      <c r="C50" s="146"/>
      <c r="D50" s="118"/>
    </row>
    <row r="51" spans="1:4" s="73" customFormat="1" x14ac:dyDescent="0.3">
      <c r="A51" s="146"/>
      <c r="B51" s="145"/>
      <c r="C51" s="146"/>
      <c r="D51" s="118"/>
    </row>
    <row r="52" spans="1:4" s="73" customFormat="1" x14ac:dyDescent="0.3">
      <c r="A52" s="146"/>
      <c r="B52" s="145"/>
      <c r="C52" s="146"/>
      <c r="D52" s="118"/>
    </row>
    <row r="53" spans="1:4" s="73" customFormat="1" x14ac:dyDescent="0.3">
      <c r="A53" s="146"/>
      <c r="B53" s="145"/>
      <c r="C53" s="146"/>
      <c r="D53" s="118"/>
    </row>
    <row r="54" spans="1:4" s="73" customFormat="1" x14ac:dyDescent="0.3">
      <c r="A54" s="146"/>
      <c r="B54" s="145"/>
      <c r="C54" s="146"/>
      <c r="D54" s="118"/>
    </row>
    <row r="55" spans="1:4" s="73" customFormat="1" x14ac:dyDescent="0.3">
      <c r="A55" s="146"/>
      <c r="B55" s="145"/>
      <c r="C55" s="146"/>
      <c r="D55" s="118"/>
    </row>
    <row r="56" spans="1:4" s="73" customFormat="1" x14ac:dyDescent="0.3">
      <c r="A56" s="146"/>
      <c r="B56" s="145"/>
      <c r="C56" s="146"/>
      <c r="D56" s="118"/>
    </row>
    <row r="57" spans="1:4" s="73" customFormat="1" x14ac:dyDescent="0.3">
      <c r="A57" s="146"/>
      <c r="B57" s="145"/>
      <c r="C57" s="146"/>
      <c r="D57" s="118"/>
    </row>
    <row r="58" spans="1:4" s="73" customFormat="1" x14ac:dyDescent="0.3">
      <c r="A58" s="146"/>
      <c r="B58" s="145"/>
      <c r="C58" s="146"/>
      <c r="D58" s="118"/>
    </row>
    <row r="59" spans="1:4" s="73" customFormat="1" x14ac:dyDescent="0.3">
      <c r="A59" s="146"/>
      <c r="B59" s="145"/>
      <c r="C59" s="146"/>
      <c r="D59" s="118"/>
    </row>
    <row r="60" spans="1:4" s="73" customFormat="1" x14ac:dyDescent="0.3">
      <c r="A60" s="146"/>
      <c r="B60" s="145"/>
      <c r="C60" s="146"/>
      <c r="D60" s="118"/>
    </row>
    <row r="61" spans="1:4" s="73" customFormat="1" x14ac:dyDescent="0.3">
      <c r="A61" s="146"/>
      <c r="B61" s="145"/>
      <c r="C61" s="146"/>
      <c r="D61" s="118"/>
    </row>
    <row r="62" spans="1:4" s="73" customFormat="1" x14ac:dyDescent="0.3">
      <c r="A62" s="146"/>
      <c r="B62" s="145"/>
      <c r="C62" s="146"/>
      <c r="D62" s="118"/>
    </row>
  </sheetData>
  <hyperlinks>
    <hyperlink ref="A1" location="TAB00!A1" display="Retour page de garde" xr:uid="{00000000-0004-0000-2B00-000000000000}"/>
  </hyperlinks>
  <pageMargins left="0.7" right="0.7" top="0.75" bottom="0.75" header="0.3" footer="0.3"/>
  <pageSetup paperSize="9" scale="7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12"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E45:K1048576 E7:J44 E4:K5 E3:J3</xm:sqref>
        </x14:conditionalFormatting>
        <x14:conditionalFormatting xmlns:xm="http://schemas.microsoft.com/office/excel/2006/main">
          <x14:cfRule type="expression" priority="11"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G45:K1048576 G7:J44 G4:K5 G3:J3</xm:sqref>
        </x14:conditionalFormatting>
        <x14:conditionalFormatting xmlns:xm="http://schemas.microsoft.com/office/excel/2006/main">
          <x14:cfRule type="expression" priority="10"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I45:K1048576 I7:J44 I4:K5 I3:J3</xm:sqref>
        </x14:conditionalFormatting>
        <x14:conditionalFormatting xmlns:xm="http://schemas.microsoft.com/office/excel/2006/main">
          <x14:cfRule type="expression" priority="9" id="{EA9E38A6-E4C7-4FE5-95D7-1872820B61F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K7:L44</xm:sqref>
        </x14:conditionalFormatting>
        <x14:conditionalFormatting xmlns:xm="http://schemas.microsoft.com/office/excel/2006/main">
          <x14:cfRule type="expression" priority="8" id="{440740B6-3B79-4D53-9EF5-945D9C1931C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K7:L44</xm:sqref>
        </x14:conditionalFormatting>
        <x14:conditionalFormatting xmlns:xm="http://schemas.microsoft.com/office/excel/2006/main">
          <x14:cfRule type="expression" priority="7" id="{E53CD613-BEB8-4C3E-80C6-F7C40726C7B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K7:L44</xm:sqref>
        </x14:conditionalFormatting>
        <x14:conditionalFormatting xmlns:xm="http://schemas.microsoft.com/office/excel/2006/main">
          <x14:cfRule type="expression" priority="6" id="{67ACAA1F-A623-42D9-86BE-BE5922ED6D6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5" id="{BC5BC66F-E332-4189-9EEA-25D22E09501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4" id="{6D0779A5-90BE-4828-BA90-A06A1EB46D2F}">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3" id="{F0157504-C4F8-4DC8-A9C2-DFB2FB3343BC}">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E6:L6</xm:sqref>
        </x14:conditionalFormatting>
        <x14:conditionalFormatting xmlns:xm="http://schemas.microsoft.com/office/excel/2006/main">
          <x14:cfRule type="expression" priority="2" id="{039B9465-4235-426B-94C1-2F34280ECC4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G6:J6</xm:sqref>
        </x14:conditionalFormatting>
        <x14:conditionalFormatting xmlns:xm="http://schemas.microsoft.com/office/excel/2006/main">
          <x14:cfRule type="expression" priority="1" id="{16CAB5AB-3C1F-465F-A875-AD9FD4337A1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K6:L6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35"/>
  <sheetViews>
    <sheetView zoomScaleNormal="100" workbookViewId="0">
      <selection activeCell="A3" sqref="A3"/>
    </sheetView>
  </sheetViews>
  <sheetFormatPr baseColWidth="10" defaultColWidth="9.1640625" defaultRowHeight="13.5" x14ac:dyDescent="0.3"/>
  <cols>
    <col min="1" max="1" width="43.33203125" style="142" customWidth="1"/>
    <col min="2" max="2" width="16.6640625" style="141" customWidth="1"/>
    <col min="3" max="3" width="16.6640625" style="142" customWidth="1"/>
    <col min="4" max="4" width="16.6640625" style="140" customWidth="1"/>
    <col min="5" max="13" width="16.6640625" style="125" customWidth="1"/>
    <col min="14" max="16384" width="9.1640625" style="125"/>
  </cols>
  <sheetData>
    <row r="1" spans="1:12" s="140" customFormat="1" ht="15" x14ac:dyDescent="0.3">
      <c r="A1" s="149" t="s">
        <v>33</v>
      </c>
    </row>
    <row r="3" spans="1:12" ht="22.15" customHeight="1" x14ac:dyDescent="0.3">
      <c r="A3" s="129" t="str">
        <f>TAB00!B97&amp;" : "&amp;TAB00!C97</f>
        <v>TAB10.3 : Variation des capitaux propres</v>
      </c>
      <c r="B3" s="109"/>
      <c r="C3" s="109"/>
      <c r="D3" s="109"/>
      <c r="E3" s="109"/>
      <c r="F3" s="127"/>
      <c r="G3" s="127"/>
      <c r="H3" s="127"/>
      <c r="I3" s="127"/>
      <c r="J3" s="127"/>
      <c r="K3" s="127"/>
      <c r="L3" s="127"/>
    </row>
    <row r="6" spans="1:12" x14ac:dyDescent="0.3">
      <c r="B6" s="19" t="s">
        <v>210</v>
      </c>
      <c r="C6" s="19" t="s">
        <v>836</v>
      </c>
      <c r="D6" s="19" t="s">
        <v>7</v>
      </c>
      <c r="E6" s="19" t="s">
        <v>837</v>
      </c>
      <c r="F6" s="19" t="s">
        <v>7</v>
      </c>
      <c r="G6" s="19" t="s">
        <v>749</v>
      </c>
      <c r="H6" s="19" t="s">
        <v>7</v>
      </c>
      <c r="I6" s="19" t="s">
        <v>750</v>
      </c>
      <c r="J6" s="19" t="s">
        <v>7</v>
      </c>
      <c r="K6" s="19" t="s">
        <v>765</v>
      </c>
      <c r="L6" s="19" t="s">
        <v>7</v>
      </c>
    </row>
    <row r="7" spans="1:12" x14ac:dyDescent="0.3">
      <c r="A7" s="182" t="s">
        <v>240</v>
      </c>
      <c r="B7" s="143"/>
      <c r="C7" s="143"/>
      <c r="D7" s="150">
        <f>B7-C7</f>
        <v>0</v>
      </c>
      <c r="E7" s="143"/>
      <c r="F7" s="150">
        <f>C7-E7</f>
        <v>0</v>
      </c>
      <c r="G7" s="143"/>
      <c r="H7" s="150">
        <f>E7-G7</f>
        <v>0</v>
      </c>
      <c r="I7" s="143"/>
      <c r="J7" s="150">
        <f>G7-I7</f>
        <v>0</v>
      </c>
      <c r="K7" s="143"/>
      <c r="L7" s="150">
        <f>I7-K7</f>
        <v>0</v>
      </c>
    </row>
    <row r="8" spans="1:12" x14ac:dyDescent="0.3">
      <c r="A8" s="193" t="s">
        <v>241</v>
      </c>
      <c r="B8" s="150">
        <f>SUM(B9:B14)</f>
        <v>0</v>
      </c>
      <c r="C8" s="150">
        <f>SUM(C9:C14)</f>
        <v>0</v>
      </c>
      <c r="D8" s="150">
        <f t="shared" ref="D8:J8" si="0">SUM(D9:D14)</f>
        <v>0</v>
      </c>
      <c r="E8" s="150">
        <f t="shared" si="0"/>
        <v>0</v>
      </c>
      <c r="F8" s="150">
        <f t="shared" si="0"/>
        <v>0</v>
      </c>
      <c r="G8" s="150">
        <f t="shared" si="0"/>
        <v>0</v>
      </c>
      <c r="H8" s="150">
        <f t="shared" si="0"/>
        <v>0</v>
      </c>
      <c r="I8" s="150">
        <f t="shared" si="0"/>
        <v>0</v>
      </c>
      <c r="J8" s="150">
        <f t="shared" si="0"/>
        <v>0</v>
      </c>
      <c r="K8" s="150">
        <f t="shared" ref="K8:L8" si="1">SUM(K9:K14)</f>
        <v>0</v>
      </c>
      <c r="L8" s="150">
        <f t="shared" si="1"/>
        <v>0</v>
      </c>
    </row>
    <row r="9" spans="1:12" x14ac:dyDescent="0.3">
      <c r="A9" s="193" t="s">
        <v>242</v>
      </c>
      <c r="B9" s="143"/>
      <c r="C9" s="143"/>
      <c r="D9" s="150">
        <f t="shared" ref="D9:D18" si="2">B9-C9</f>
        <v>0</v>
      </c>
      <c r="E9" s="143"/>
      <c r="F9" s="150">
        <f t="shared" ref="F9:F18" si="3">C9-E9</f>
        <v>0</v>
      </c>
      <c r="G9" s="143"/>
      <c r="H9" s="150">
        <f t="shared" ref="H9:H18" si="4">E9-G9</f>
        <v>0</v>
      </c>
      <c r="I9" s="143"/>
      <c r="J9" s="150">
        <f t="shared" ref="J9:J18" si="5">G9-I9</f>
        <v>0</v>
      </c>
      <c r="K9" s="143"/>
      <c r="L9" s="150">
        <f t="shared" ref="L9:L18" si="6">I9-K9</f>
        <v>0</v>
      </c>
    </row>
    <row r="10" spans="1:12" x14ac:dyDescent="0.3">
      <c r="A10" s="193" t="s">
        <v>243</v>
      </c>
      <c r="B10" s="143"/>
      <c r="C10" s="143"/>
      <c r="D10" s="150">
        <f t="shared" si="2"/>
        <v>0</v>
      </c>
      <c r="E10" s="143"/>
      <c r="F10" s="150">
        <f t="shared" si="3"/>
        <v>0</v>
      </c>
      <c r="G10" s="143"/>
      <c r="H10" s="150">
        <f t="shared" si="4"/>
        <v>0</v>
      </c>
      <c r="I10" s="143"/>
      <c r="J10" s="150">
        <f t="shared" si="5"/>
        <v>0</v>
      </c>
      <c r="K10" s="143"/>
      <c r="L10" s="150">
        <f t="shared" si="6"/>
        <v>0</v>
      </c>
    </row>
    <row r="11" spans="1:12" x14ac:dyDescent="0.3">
      <c r="A11" s="193" t="s">
        <v>244</v>
      </c>
      <c r="B11" s="143"/>
      <c r="C11" s="143"/>
      <c r="D11" s="150">
        <f t="shared" si="2"/>
        <v>0</v>
      </c>
      <c r="E11" s="143"/>
      <c r="F11" s="150">
        <f t="shared" si="3"/>
        <v>0</v>
      </c>
      <c r="G11" s="143"/>
      <c r="H11" s="150">
        <f t="shared" si="4"/>
        <v>0</v>
      </c>
      <c r="I11" s="143"/>
      <c r="J11" s="150">
        <f t="shared" si="5"/>
        <v>0</v>
      </c>
      <c r="K11" s="143"/>
      <c r="L11" s="150">
        <f t="shared" si="6"/>
        <v>0</v>
      </c>
    </row>
    <row r="12" spans="1:12" x14ac:dyDescent="0.3">
      <c r="A12" s="193" t="s">
        <v>245</v>
      </c>
      <c r="B12" s="143"/>
      <c r="C12" s="143"/>
      <c r="D12" s="150">
        <f t="shared" si="2"/>
        <v>0</v>
      </c>
      <c r="E12" s="143"/>
      <c r="F12" s="150">
        <f t="shared" si="3"/>
        <v>0</v>
      </c>
      <c r="G12" s="143"/>
      <c r="H12" s="150">
        <f t="shared" si="4"/>
        <v>0</v>
      </c>
      <c r="I12" s="143"/>
      <c r="J12" s="150">
        <f t="shared" si="5"/>
        <v>0</v>
      </c>
      <c r="K12" s="143"/>
      <c r="L12" s="150">
        <f t="shared" si="6"/>
        <v>0</v>
      </c>
    </row>
    <row r="13" spans="1:12" x14ac:dyDescent="0.3">
      <c r="A13" s="193" t="s">
        <v>246</v>
      </c>
      <c r="B13" s="143"/>
      <c r="C13" s="143"/>
      <c r="D13" s="150">
        <f t="shared" si="2"/>
        <v>0</v>
      </c>
      <c r="E13" s="143"/>
      <c r="F13" s="150">
        <f t="shared" si="3"/>
        <v>0</v>
      </c>
      <c r="G13" s="143"/>
      <c r="H13" s="150">
        <f t="shared" si="4"/>
        <v>0</v>
      </c>
      <c r="I13" s="143"/>
      <c r="J13" s="150">
        <f t="shared" si="5"/>
        <v>0</v>
      </c>
      <c r="K13" s="143"/>
      <c r="L13" s="150">
        <f t="shared" si="6"/>
        <v>0</v>
      </c>
    </row>
    <row r="14" spans="1:12" x14ac:dyDescent="0.3">
      <c r="A14" s="193" t="s">
        <v>247</v>
      </c>
      <c r="B14" s="143"/>
      <c r="C14" s="143"/>
      <c r="D14" s="150">
        <f t="shared" si="2"/>
        <v>0</v>
      </c>
      <c r="E14" s="143"/>
      <c r="F14" s="150">
        <f t="shared" si="3"/>
        <v>0</v>
      </c>
      <c r="G14" s="143"/>
      <c r="H14" s="150">
        <f t="shared" si="4"/>
        <v>0</v>
      </c>
      <c r="I14" s="143"/>
      <c r="J14" s="150">
        <f t="shared" si="5"/>
        <v>0</v>
      </c>
      <c r="K14" s="143"/>
      <c r="L14" s="150">
        <f t="shared" si="6"/>
        <v>0</v>
      </c>
    </row>
    <row r="15" spans="1:12" x14ac:dyDescent="0.3">
      <c r="A15" s="193" t="s">
        <v>248</v>
      </c>
      <c r="B15" s="143"/>
      <c r="C15" s="143"/>
      <c r="D15" s="150">
        <f t="shared" si="2"/>
        <v>0</v>
      </c>
      <c r="E15" s="143"/>
      <c r="F15" s="150">
        <f t="shared" si="3"/>
        <v>0</v>
      </c>
      <c r="G15" s="143"/>
      <c r="H15" s="150">
        <f t="shared" si="4"/>
        <v>0</v>
      </c>
      <c r="I15" s="143"/>
      <c r="J15" s="150">
        <f t="shared" si="5"/>
        <v>0</v>
      </c>
      <c r="K15" s="143"/>
      <c r="L15" s="150">
        <f t="shared" si="6"/>
        <v>0</v>
      </c>
    </row>
    <row r="16" spans="1:12" x14ac:dyDescent="0.3">
      <c r="A16" s="182" t="s">
        <v>249</v>
      </c>
      <c r="B16" s="143"/>
      <c r="C16" s="143"/>
      <c r="D16" s="150">
        <f t="shared" si="2"/>
        <v>0</v>
      </c>
      <c r="E16" s="143"/>
      <c r="F16" s="150">
        <f t="shared" si="3"/>
        <v>0</v>
      </c>
      <c r="G16" s="143"/>
      <c r="H16" s="150">
        <f t="shared" si="4"/>
        <v>0</v>
      </c>
      <c r="I16" s="143"/>
      <c r="J16" s="150">
        <f t="shared" si="5"/>
        <v>0</v>
      </c>
      <c r="K16" s="143"/>
      <c r="L16" s="150">
        <f t="shared" si="6"/>
        <v>0</v>
      </c>
    </row>
    <row r="17" spans="1:12" x14ac:dyDescent="0.3">
      <c r="A17" s="182" t="s">
        <v>250</v>
      </c>
      <c r="B17" s="143"/>
      <c r="C17" s="143"/>
      <c r="D17" s="150">
        <f t="shared" si="2"/>
        <v>0</v>
      </c>
      <c r="E17" s="143"/>
      <c r="F17" s="150">
        <f t="shared" si="3"/>
        <v>0</v>
      </c>
      <c r="G17" s="143"/>
      <c r="H17" s="150">
        <f t="shared" si="4"/>
        <v>0</v>
      </c>
      <c r="I17" s="143"/>
      <c r="J17" s="150">
        <f t="shared" si="5"/>
        <v>0</v>
      </c>
      <c r="K17" s="143"/>
      <c r="L17" s="150">
        <f t="shared" si="6"/>
        <v>0</v>
      </c>
    </row>
    <row r="18" spans="1:12" x14ac:dyDescent="0.3">
      <c r="A18" s="194" t="s">
        <v>29</v>
      </c>
      <c r="B18" s="143"/>
      <c r="C18" s="143"/>
      <c r="D18" s="150">
        <f t="shared" si="2"/>
        <v>0</v>
      </c>
      <c r="E18" s="143"/>
      <c r="F18" s="150">
        <f t="shared" si="3"/>
        <v>0</v>
      </c>
      <c r="G18" s="143"/>
      <c r="H18" s="150">
        <f t="shared" si="4"/>
        <v>0</v>
      </c>
      <c r="I18" s="143"/>
      <c r="J18" s="150">
        <f t="shared" si="5"/>
        <v>0</v>
      </c>
      <c r="K18" s="143"/>
      <c r="L18" s="150">
        <f t="shared" si="6"/>
        <v>0</v>
      </c>
    </row>
    <row r="19" spans="1:12" s="73" customFormat="1" x14ac:dyDescent="0.3">
      <c r="C19" s="146"/>
      <c r="D19" s="118"/>
    </row>
    <row r="20" spans="1:12" s="73" customFormat="1" x14ac:dyDescent="0.3">
      <c r="A20" s="31" t="s">
        <v>251</v>
      </c>
      <c r="B20" s="32">
        <f>SUM(B7:B8,B15:B18)-B14</f>
        <v>0</v>
      </c>
      <c r="C20" s="31">
        <f t="shared" ref="C20:J20" si="7">SUM(C7:C8,C15:C18)-C14</f>
        <v>0</v>
      </c>
      <c r="D20" s="195">
        <f t="shared" si="7"/>
        <v>0</v>
      </c>
      <c r="E20" s="196">
        <f t="shared" si="7"/>
        <v>0</v>
      </c>
      <c r="F20" s="196">
        <f t="shared" si="7"/>
        <v>0</v>
      </c>
      <c r="G20" s="196">
        <f t="shared" si="7"/>
        <v>0</v>
      </c>
      <c r="H20" s="196">
        <f t="shared" si="7"/>
        <v>0</v>
      </c>
      <c r="I20" s="196">
        <f t="shared" si="7"/>
        <v>0</v>
      </c>
      <c r="J20" s="196">
        <f t="shared" si="7"/>
        <v>0</v>
      </c>
      <c r="K20" s="196">
        <f t="shared" ref="K20:L20" si="8">SUM(K7:K8,K15:K18)-K14</f>
        <v>0</v>
      </c>
      <c r="L20" s="196">
        <f t="shared" si="8"/>
        <v>0</v>
      </c>
    </row>
    <row r="21" spans="1:12" s="73" customFormat="1" x14ac:dyDescent="0.3">
      <c r="A21" s="146"/>
      <c r="B21" s="145"/>
      <c r="C21" s="146"/>
      <c r="D21" s="118"/>
    </row>
    <row r="22" spans="1:12" s="73" customFormat="1" x14ac:dyDescent="0.3">
      <c r="A22" s="146"/>
      <c r="B22" s="145"/>
      <c r="C22" s="146"/>
      <c r="D22" s="118"/>
    </row>
    <row r="23" spans="1:12" s="73" customFormat="1" x14ac:dyDescent="0.3">
      <c r="A23" s="146"/>
      <c r="B23" s="145"/>
      <c r="C23" s="146"/>
      <c r="D23" s="118"/>
    </row>
    <row r="24" spans="1:12" s="73" customFormat="1" x14ac:dyDescent="0.3">
      <c r="A24" s="146"/>
      <c r="B24" s="145"/>
      <c r="C24" s="146"/>
      <c r="D24" s="118"/>
    </row>
    <row r="25" spans="1:12" s="73" customFormat="1" x14ac:dyDescent="0.3">
      <c r="A25" s="146"/>
      <c r="B25" s="145"/>
      <c r="C25" s="146"/>
      <c r="D25" s="118"/>
    </row>
    <row r="26" spans="1:12" s="73" customFormat="1" x14ac:dyDescent="0.3">
      <c r="A26" s="146"/>
      <c r="B26" s="145"/>
      <c r="C26" s="146"/>
      <c r="D26" s="118"/>
    </row>
    <row r="27" spans="1:12" s="73" customFormat="1" x14ac:dyDescent="0.3">
      <c r="A27" s="146"/>
      <c r="B27" s="145"/>
      <c r="C27" s="146"/>
      <c r="D27" s="118"/>
    </row>
    <row r="28" spans="1:12" s="73" customFormat="1" x14ac:dyDescent="0.3">
      <c r="A28" s="146"/>
      <c r="B28" s="145"/>
      <c r="C28" s="146"/>
      <c r="D28" s="118"/>
    </row>
    <row r="29" spans="1:12" s="73" customFormat="1" x14ac:dyDescent="0.3">
      <c r="A29" s="146"/>
      <c r="B29" s="145"/>
      <c r="C29" s="146"/>
      <c r="D29" s="118"/>
    </row>
    <row r="30" spans="1:12" s="73" customFormat="1" x14ac:dyDescent="0.3">
      <c r="A30" s="146"/>
      <c r="B30" s="145"/>
      <c r="C30" s="146"/>
      <c r="D30" s="118"/>
    </row>
    <row r="31" spans="1:12" s="73" customFormat="1" x14ac:dyDescent="0.3">
      <c r="A31" s="146"/>
      <c r="B31" s="145"/>
      <c r="C31" s="146"/>
      <c r="D31" s="118"/>
    </row>
    <row r="32" spans="1:12" s="73" customFormat="1" x14ac:dyDescent="0.3">
      <c r="A32" s="146"/>
      <c r="B32" s="145"/>
      <c r="C32" s="146"/>
      <c r="D32" s="118"/>
    </row>
    <row r="33" spans="1:4" s="73" customFormat="1" x14ac:dyDescent="0.3">
      <c r="A33" s="146"/>
      <c r="B33" s="145"/>
      <c r="C33" s="146"/>
      <c r="D33" s="118"/>
    </row>
    <row r="34" spans="1:4" s="73" customFormat="1" x14ac:dyDescent="0.3">
      <c r="A34" s="146"/>
      <c r="B34" s="145"/>
      <c r="C34" s="146"/>
      <c r="D34" s="118"/>
    </row>
    <row r="35" spans="1:4" s="73" customFormat="1" x14ac:dyDescent="0.3">
      <c r="A35" s="146"/>
      <c r="B35" s="145"/>
      <c r="C35" s="146"/>
      <c r="D35" s="118"/>
    </row>
  </sheetData>
  <hyperlinks>
    <hyperlink ref="A1" location="TAB00!A1" display="Retour page de garde" xr:uid="{00000000-0004-0000-2C00-000000000000}"/>
  </hyperlinks>
  <pageMargins left="0.7" right="0.7" top="0.75" bottom="0.75" header="0.3" footer="0.3"/>
  <pageSetup paperSize="9" scale="77"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4"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3"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2" id="{D2574092-1F85-466A-A5C3-BB20CBC2895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K6:L20</xm:sqref>
        </x14:conditionalFormatting>
        <x14:conditionalFormatting xmlns:xm="http://schemas.microsoft.com/office/excel/2006/main">
          <x14:cfRule type="expression" priority="1" id="{57C65456-95C4-42E2-B5D9-C7D7ABBB41E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Q35"/>
  <sheetViews>
    <sheetView zoomScaleNormal="100" workbookViewId="0">
      <selection activeCell="A3" sqref="A3"/>
    </sheetView>
  </sheetViews>
  <sheetFormatPr baseColWidth="10" defaultColWidth="9.1640625" defaultRowHeight="13.5" x14ac:dyDescent="0.3"/>
  <cols>
    <col min="1" max="1" width="38.6640625" style="142" customWidth="1"/>
    <col min="2" max="2" width="15" style="141" customWidth="1"/>
    <col min="3" max="3" width="15" style="142" customWidth="1"/>
    <col min="4" max="4" width="15" style="140" customWidth="1"/>
    <col min="5" max="17" width="15" style="125" customWidth="1"/>
    <col min="18" max="16384" width="9.1640625" style="125"/>
  </cols>
  <sheetData>
    <row r="1" spans="1:17" s="140" customFormat="1" ht="15" x14ac:dyDescent="0.3">
      <c r="A1" s="149" t="s">
        <v>33</v>
      </c>
    </row>
    <row r="3" spans="1:17" ht="22.15" customHeight="1" x14ac:dyDescent="0.3">
      <c r="A3" s="129" t="str">
        <f>TAB00!B98&amp;" : "&amp;TAB00!C98</f>
        <v>TAB10.4 : Variation des provisions</v>
      </c>
      <c r="B3" s="109"/>
      <c r="C3" s="109"/>
      <c r="D3" s="109"/>
      <c r="E3" s="109"/>
      <c r="F3" s="127"/>
      <c r="G3" s="127"/>
      <c r="H3" s="127"/>
      <c r="I3" s="127"/>
      <c r="J3" s="127"/>
      <c r="K3" s="127"/>
      <c r="L3" s="127"/>
      <c r="M3" s="127"/>
      <c r="N3" s="127"/>
      <c r="O3" s="127"/>
      <c r="P3" s="127"/>
      <c r="Q3" s="127"/>
    </row>
    <row r="6" spans="1:17" s="180" customFormat="1" ht="12.6" customHeight="1" x14ac:dyDescent="0.3">
      <c r="A6" s="179"/>
      <c r="B6" s="730" t="s">
        <v>836</v>
      </c>
      <c r="C6" s="731"/>
      <c r="D6" s="731"/>
      <c r="E6" s="731"/>
      <c r="F6" s="730" t="s">
        <v>837</v>
      </c>
      <c r="G6" s="731"/>
      <c r="H6" s="731"/>
      <c r="I6" s="730" t="s">
        <v>749</v>
      </c>
      <c r="J6" s="731"/>
      <c r="K6" s="731"/>
      <c r="L6" s="730" t="s">
        <v>750</v>
      </c>
      <c r="M6" s="731"/>
      <c r="N6" s="731"/>
      <c r="O6" s="730" t="s">
        <v>765</v>
      </c>
      <c r="P6" s="731"/>
      <c r="Q6" s="731"/>
    </row>
    <row r="7" spans="1:17" s="181" customFormat="1" ht="40.5" x14ac:dyDescent="0.3">
      <c r="B7" s="20" t="s">
        <v>274</v>
      </c>
      <c r="C7" s="20" t="s">
        <v>275</v>
      </c>
      <c r="D7" s="20" t="s">
        <v>276</v>
      </c>
      <c r="E7" s="20" t="s">
        <v>277</v>
      </c>
      <c r="F7" s="20" t="s">
        <v>275</v>
      </c>
      <c r="G7" s="20" t="s">
        <v>276</v>
      </c>
      <c r="H7" s="20" t="s">
        <v>277</v>
      </c>
      <c r="I7" s="20" t="s">
        <v>275</v>
      </c>
      <c r="J7" s="20" t="s">
        <v>276</v>
      </c>
      <c r="K7" s="20" t="s">
        <v>277</v>
      </c>
      <c r="L7" s="20" t="s">
        <v>275</v>
      </c>
      <c r="M7" s="20" t="s">
        <v>276</v>
      </c>
      <c r="N7" s="20" t="s">
        <v>277</v>
      </c>
      <c r="O7" s="20" t="s">
        <v>275</v>
      </c>
      <c r="P7" s="20" t="s">
        <v>276</v>
      </c>
      <c r="Q7" s="20" t="s">
        <v>277</v>
      </c>
    </row>
    <row r="8" spans="1:17" s="63" customFormat="1" x14ac:dyDescent="0.3">
      <c r="A8" s="182"/>
      <c r="B8" s="183"/>
      <c r="C8" s="183"/>
      <c r="D8" s="184"/>
      <c r="E8" s="184"/>
      <c r="F8" s="183"/>
      <c r="G8" s="184"/>
      <c r="H8" s="184"/>
      <c r="I8" s="183"/>
      <c r="J8" s="184"/>
      <c r="K8" s="184"/>
      <c r="L8" s="183"/>
      <c r="M8" s="184"/>
      <c r="N8" s="184"/>
      <c r="O8" s="183"/>
      <c r="P8" s="184"/>
      <c r="Q8" s="184"/>
    </row>
    <row r="9" spans="1:17" s="63" customFormat="1" x14ac:dyDescent="0.3">
      <c r="A9" s="185" t="s">
        <v>253</v>
      </c>
      <c r="B9" s="121"/>
      <c r="C9" s="121"/>
      <c r="D9" s="121"/>
      <c r="E9" s="186">
        <f>SUM(B9:D9)</f>
        <v>0</v>
      </c>
      <c r="F9" s="121"/>
      <c r="G9" s="121"/>
      <c r="H9" s="186">
        <f>SUM(E9:G9)</f>
        <v>0</v>
      </c>
      <c r="I9" s="121"/>
      <c r="J9" s="121"/>
      <c r="K9" s="186">
        <f t="shared" ref="K9:K28" si="0">SUM(H9:J9)</f>
        <v>0</v>
      </c>
      <c r="L9" s="121"/>
      <c r="M9" s="121"/>
      <c r="N9" s="186">
        <f t="shared" ref="N9:N28" si="1">SUM(K9:M9)</f>
        <v>0</v>
      </c>
      <c r="O9" s="121"/>
      <c r="P9" s="121"/>
      <c r="Q9" s="186">
        <f t="shared" ref="Q9:Q28" si="2">SUM(N9:P9)</f>
        <v>0</v>
      </c>
    </row>
    <row r="10" spans="1:17" s="63" customFormat="1" x14ac:dyDescent="0.3">
      <c r="A10" s="185" t="s">
        <v>254</v>
      </c>
      <c r="B10" s="187"/>
      <c r="C10" s="187"/>
      <c r="D10" s="188"/>
      <c r="E10" s="186">
        <f t="shared" ref="E10:E28" si="3">SUM(B10:D10)</f>
        <v>0</v>
      </c>
      <c r="F10" s="187"/>
      <c r="G10" s="188"/>
      <c r="H10" s="186">
        <f t="shared" ref="H10:H28" si="4">SUM(E10:G10)</f>
        <v>0</v>
      </c>
      <c r="I10" s="187"/>
      <c r="J10" s="188"/>
      <c r="K10" s="186">
        <f t="shared" si="0"/>
        <v>0</v>
      </c>
      <c r="L10" s="187"/>
      <c r="M10" s="188"/>
      <c r="N10" s="186">
        <f t="shared" si="1"/>
        <v>0</v>
      </c>
      <c r="O10" s="187"/>
      <c r="P10" s="188"/>
      <c r="Q10" s="186">
        <f t="shared" si="2"/>
        <v>0</v>
      </c>
    </row>
    <row r="11" spans="1:17" s="63" customFormat="1" x14ac:dyDescent="0.3">
      <c r="A11" s="185" t="s">
        <v>255</v>
      </c>
      <c r="B11" s="187"/>
      <c r="C11" s="187"/>
      <c r="D11" s="188"/>
      <c r="E11" s="186">
        <f t="shared" si="3"/>
        <v>0</v>
      </c>
      <c r="F11" s="187"/>
      <c r="G11" s="188"/>
      <c r="H11" s="186">
        <f t="shared" si="4"/>
        <v>0</v>
      </c>
      <c r="I11" s="187"/>
      <c r="J11" s="188"/>
      <c r="K11" s="186">
        <f t="shared" si="0"/>
        <v>0</v>
      </c>
      <c r="L11" s="187"/>
      <c r="M11" s="188"/>
      <c r="N11" s="186">
        <f t="shared" si="1"/>
        <v>0</v>
      </c>
      <c r="O11" s="187"/>
      <c r="P11" s="188"/>
      <c r="Q11" s="186">
        <f t="shared" si="2"/>
        <v>0</v>
      </c>
    </row>
    <row r="12" spans="1:17" s="63" customFormat="1" x14ac:dyDescent="0.3">
      <c r="A12" s="185" t="s">
        <v>256</v>
      </c>
      <c r="B12" s="187"/>
      <c r="C12" s="187"/>
      <c r="D12" s="188"/>
      <c r="E12" s="186">
        <f t="shared" si="3"/>
        <v>0</v>
      </c>
      <c r="F12" s="187"/>
      <c r="G12" s="188"/>
      <c r="H12" s="186">
        <f t="shared" si="4"/>
        <v>0</v>
      </c>
      <c r="I12" s="187"/>
      <c r="J12" s="188"/>
      <c r="K12" s="186">
        <f t="shared" si="0"/>
        <v>0</v>
      </c>
      <c r="L12" s="187"/>
      <c r="M12" s="188"/>
      <c r="N12" s="186">
        <f t="shared" si="1"/>
        <v>0</v>
      </c>
      <c r="O12" s="187"/>
      <c r="P12" s="188"/>
      <c r="Q12" s="186">
        <f t="shared" si="2"/>
        <v>0</v>
      </c>
    </row>
    <row r="13" spans="1:17" s="63" customFormat="1" x14ac:dyDescent="0.3">
      <c r="A13" s="185" t="s">
        <v>257</v>
      </c>
      <c r="B13" s="187"/>
      <c r="C13" s="187"/>
      <c r="D13" s="188"/>
      <c r="E13" s="186">
        <f t="shared" si="3"/>
        <v>0</v>
      </c>
      <c r="F13" s="187"/>
      <c r="G13" s="188"/>
      <c r="H13" s="186">
        <f t="shared" si="4"/>
        <v>0</v>
      </c>
      <c r="I13" s="187"/>
      <c r="J13" s="188"/>
      <c r="K13" s="186">
        <f t="shared" si="0"/>
        <v>0</v>
      </c>
      <c r="L13" s="187"/>
      <c r="M13" s="188"/>
      <c r="N13" s="186">
        <f t="shared" si="1"/>
        <v>0</v>
      </c>
      <c r="O13" s="187"/>
      <c r="P13" s="188"/>
      <c r="Q13" s="186">
        <f t="shared" si="2"/>
        <v>0</v>
      </c>
    </row>
    <row r="14" spans="1:17" s="63" customFormat="1" x14ac:dyDescent="0.3">
      <c r="A14" s="185" t="s">
        <v>258</v>
      </c>
      <c r="B14" s="187"/>
      <c r="C14" s="187"/>
      <c r="D14" s="188"/>
      <c r="E14" s="186">
        <f t="shared" si="3"/>
        <v>0</v>
      </c>
      <c r="F14" s="187"/>
      <c r="G14" s="188"/>
      <c r="H14" s="186">
        <f t="shared" si="4"/>
        <v>0</v>
      </c>
      <c r="I14" s="187"/>
      <c r="J14" s="188"/>
      <c r="K14" s="186">
        <f t="shared" si="0"/>
        <v>0</v>
      </c>
      <c r="L14" s="187"/>
      <c r="M14" s="188"/>
      <c r="N14" s="186">
        <f t="shared" si="1"/>
        <v>0</v>
      </c>
      <c r="O14" s="187"/>
      <c r="P14" s="188"/>
      <c r="Q14" s="186">
        <f t="shared" si="2"/>
        <v>0</v>
      </c>
    </row>
    <row r="15" spans="1:17" s="63" customFormat="1" x14ac:dyDescent="0.3">
      <c r="A15" s="185" t="s">
        <v>259</v>
      </c>
      <c r="B15" s="187"/>
      <c r="C15" s="187"/>
      <c r="D15" s="188"/>
      <c r="E15" s="186">
        <f t="shared" si="3"/>
        <v>0</v>
      </c>
      <c r="F15" s="187"/>
      <c r="G15" s="188"/>
      <c r="H15" s="186">
        <f t="shared" si="4"/>
        <v>0</v>
      </c>
      <c r="I15" s="187"/>
      <c r="J15" s="188"/>
      <c r="K15" s="186">
        <f t="shared" si="0"/>
        <v>0</v>
      </c>
      <c r="L15" s="187"/>
      <c r="M15" s="188"/>
      <c r="N15" s="186">
        <f t="shared" si="1"/>
        <v>0</v>
      </c>
      <c r="O15" s="187"/>
      <c r="P15" s="188"/>
      <c r="Q15" s="186">
        <f t="shared" si="2"/>
        <v>0</v>
      </c>
    </row>
    <row r="16" spans="1:17" s="63" customFormat="1" x14ac:dyDescent="0.3">
      <c r="A16" s="185" t="s">
        <v>260</v>
      </c>
      <c r="B16" s="187"/>
      <c r="C16" s="187"/>
      <c r="D16" s="188"/>
      <c r="E16" s="186">
        <f t="shared" si="3"/>
        <v>0</v>
      </c>
      <c r="F16" s="187"/>
      <c r="G16" s="188"/>
      <c r="H16" s="186">
        <f t="shared" si="4"/>
        <v>0</v>
      </c>
      <c r="I16" s="187"/>
      <c r="J16" s="188"/>
      <c r="K16" s="186">
        <f t="shared" si="0"/>
        <v>0</v>
      </c>
      <c r="L16" s="187"/>
      <c r="M16" s="188"/>
      <c r="N16" s="186">
        <f t="shared" si="1"/>
        <v>0</v>
      </c>
      <c r="O16" s="187"/>
      <c r="P16" s="188"/>
      <c r="Q16" s="186">
        <f t="shared" si="2"/>
        <v>0</v>
      </c>
    </row>
    <row r="17" spans="1:17" s="63" customFormat="1" x14ac:dyDescent="0.3">
      <c r="A17" s="185" t="s">
        <v>261</v>
      </c>
      <c r="B17" s="187"/>
      <c r="C17" s="187"/>
      <c r="D17" s="188"/>
      <c r="E17" s="186">
        <f t="shared" si="3"/>
        <v>0</v>
      </c>
      <c r="F17" s="187"/>
      <c r="G17" s="188"/>
      <c r="H17" s="186">
        <f t="shared" si="4"/>
        <v>0</v>
      </c>
      <c r="I17" s="187"/>
      <c r="J17" s="188"/>
      <c r="K17" s="186">
        <f t="shared" si="0"/>
        <v>0</v>
      </c>
      <c r="L17" s="187"/>
      <c r="M17" s="188"/>
      <c r="N17" s="186">
        <f t="shared" si="1"/>
        <v>0</v>
      </c>
      <c r="O17" s="187"/>
      <c r="P17" s="188"/>
      <c r="Q17" s="186">
        <f t="shared" si="2"/>
        <v>0</v>
      </c>
    </row>
    <row r="18" spans="1:17" s="63" customFormat="1" x14ac:dyDescent="0.3">
      <c r="A18" s="185" t="s">
        <v>262</v>
      </c>
      <c r="B18" s="187"/>
      <c r="C18" s="187"/>
      <c r="D18" s="188"/>
      <c r="E18" s="186">
        <f t="shared" si="3"/>
        <v>0</v>
      </c>
      <c r="F18" s="187"/>
      <c r="G18" s="188"/>
      <c r="H18" s="186">
        <f t="shared" si="4"/>
        <v>0</v>
      </c>
      <c r="I18" s="187"/>
      <c r="J18" s="188"/>
      <c r="K18" s="186">
        <f t="shared" si="0"/>
        <v>0</v>
      </c>
      <c r="L18" s="187"/>
      <c r="M18" s="188"/>
      <c r="N18" s="186">
        <f t="shared" si="1"/>
        <v>0</v>
      </c>
      <c r="O18" s="187"/>
      <c r="P18" s="188"/>
      <c r="Q18" s="186">
        <f t="shared" si="2"/>
        <v>0</v>
      </c>
    </row>
    <row r="19" spans="1:17" s="63" customFormat="1" x14ac:dyDescent="0.3">
      <c r="A19" s="185" t="s">
        <v>263</v>
      </c>
      <c r="B19" s="187"/>
      <c r="C19" s="187"/>
      <c r="D19" s="188"/>
      <c r="E19" s="186">
        <f t="shared" si="3"/>
        <v>0</v>
      </c>
      <c r="F19" s="187"/>
      <c r="G19" s="188"/>
      <c r="H19" s="186">
        <f t="shared" si="4"/>
        <v>0</v>
      </c>
      <c r="I19" s="187"/>
      <c r="J19" s="188"/>
      <c r="K19" s="186">
        <f t="shared" si="0"/>
        <v>0</v>
      </c>
      <c r="L19" s="187"/>
      <c r="M19" s="188"/>
      <c r="N19" s="186">
        <f t="shared" si="1"/>
        <v>0</v>
      </c>
      <c r="O19" s="187"/>
      <c r="P19" s="188"/>
      <c r="Q19" s="186">
        <f t="shared" si="2"/>
        <v>0</v>
      </c>
    </row>
    <row r="20" spans="1:17" s="63" customFormat="1" x14ac:dyDescent="0.3">
      <c r="A20" s="185" t="s">
        <v>264</v>
      </c>
      <c r="B20" s="187"/>
      <c r="C20" s="187"/>
      <c r="D20" s="188"/>
      <c r="E20" s="186">
        <f t="shared" si="3"/>
        <v>0</v>
      </c>
      <c r="F20" s="187"/>
      <c r="G20" s="188"/>
      <c r="H20" s="186">
        <f t="shared" si="4"/>
        <v>0</v>
      </c>
      <c r="I20" s="187"/>
      <c r="J20" s="188"/>
      <c r="K20" s="186">
        <f t="shared" si="0"/>
        <v>0</v>
      </c>
      <c r="L20" s="187"/>
      <c r="M20" s="188"/>
      <c r="N20" s="186">
        <f t="shared" si="1"/>
        <v>0</v>
      </c>
      <c r="O20" s="187"/>
      <c r="P20" s="188"/>
      <c r="Q20" s="186">
        <f t="shared" si="2"/>
        <v>0</v>
      </c>
    </row>
    <row r="21" spans="1:17" s="63" customFormat="1" x14ac:dyDescent="0.3">
      <c r="A21" s="185" t="s">
        <v>265</v>
      </c>
      <c r="B21" s="187"/>
      <c r="C21" s="187"/>
      <c r="D21" s="188"/>
      <c r="E21" s="186">
        <f t="shared" si="3"/>
        <v>0</v>
      </c>
      <c r="F21" s="187"/>
      <c r="G21" s="188"/>
      <c r="H21" s="186">
        <f t="shared" si="4"/>
        <v>0</v>
      </c>
      <c r="I21" s="187"/>
      <c r="J21" s="188"/>
      <c r="K21" s="186">
        <f t="shared" si="0"/>
        <v>0</v>
      </c>
      <c r="L21" s="187"/>
      <c r="M21" s="188"/>
      <c r="N21" s="186">
        <f t="shared" si="1"/>
        <v>0</v>
      </c>
      <c r="O21" s="187"/>
      <c r="P21" s="188"/>
      <c r="Q21" s="186">
        <f t="shared" si="2"/>
        <v>0</v>
      </c>
    </row>
    <row r="22" spans="1:17" s="63" customFormat="1" x14ac:dyDescent="0.3">
      <c r="A22" s="185" t="s">
        <v>266</v>
      </c>
      <c r="B22" s="187"/>
      <c r="C22" s="187"/>
      <c r="D22" s="188"/>
      <c r="E22" s="186">
        <f t="shared" si="3"/>
        <v>0</v>
      </c>
      <c r="F22" s="187"/>
      <c r="G22" s="188"/>
      <c r="H22" s="186">
        <f t="shared" si="4"/>
        <v>0</v>
      </c>
      <c r="I22" s="187"/>
      <c r="J22" s="188"/>
      <c r="K22" s="186">
        <f t="shared" si="0"/>
        <v>0</v>
      </c>
      <c r="L22" s="187"/>
      <c r="M22" s="188"/>
      <c r="N22" s="186">
        <f t="shared" si="1"/>
        <v>0</v>
      </c>
      <c r="O22" s="187"/>
      <c r="P22" s="188"/>
      <c r="Q22" s="186">
        <f t="shared" si="2"/>
        <v>0</v>
      </c>
    </row>
    <row r="23" spans="1:17" s="63" customFormat="1" x14ac:dyDescent="0.3">
      <c r="A23" s="185" t="s">
        <v>267</v>
      </c>
      <c r="B23" s="187"/>
      <c r="C23" s="187"/>
      <c r="D23" s="188"/>
      <c r="E23" s="186">
        <f t="shared" si="3"/>
        <v>0</v>
      </c>
      <c r="F23" s="187"/>
      <c r="G23" s="188"/>
      <c r="H23" s="186">
        <f t="shared" si="4"/>
        <v>0</v>
      </c>
      <c r="I23" s="187"/>
      <c r="J23" s="188"/>
      <c r="K23" s="186">
        <f t="shared" si="0"/>
        <v>0</v>
      </c>
      <c r="L23" s="187"/>
      <c r="M23" s="188"/>
      <c r="N23" s="186">
        <f t="shared" si="1"/>
        <v>0</v>
      </c>
      <c r="O23" s="187"/>
      <c r="P23" s="188"/>
      <c r="Q23" s="186">
        <f t="shared" si="2"/>
        <v>0</v>
      </c>
    </row>
    <row r="24" spans="1:17" s="63" customFormat="1" x14ac:dyDescent="0.3">
      <c r="A24" s="185" t="s">
        <v>268</v>
      </c>
      <c r="B24" s="187"/>
      <c r="C24" s="187"/>
      <c r="D24" s="188"/>
      <c r="E24" s="186">
        <f t="shared" si="3"/>
        <v>0</v>
      </c>
      <c r="F24" s="187"/>
      <c r="G24" s="188"/>
      <c r="H24" s="186">
        <f t="shared" si="4"/>
        <v>0</v>
      </c>
      <c r="I24" s="187"/>
      <c r="J24" s="188"/>
      <c r="K24" s="186">
        <f t="shared" si="0"/>
        <v>0</v>
      </c>
      <c r="L24" s="187"/>
      <c r="M24" s="188"/>
      <c r="N24" s="186">
        <f t="shared" si="1"/>
        <v>0</v>
      </c>
      <c r="O24" s="187"/>
      <c r="P24" s="188"/>
      <c r="Q24" s="186">
        <f t="shared" si="2"/>
        <v>0</v>
      </c>
    </row>
    <row r="25" spans="1:17" s="63" customFormat="1" x14ac:dyDescent="0.3">
      <c r="A25" s="185" t="s">
        <v>269</v>
      </c>
      <c r="B25" s="187"/>
      <c r="C25" s="187"/>
      <c r="D25" s="188"/>
      <c r="E25" s="186">
        <f t="shared" si="3"/>
        <v>0</v>
      </c>
      <c r="F25" s="187"/>
      <c r="G25" s="188"/>
      <c r="H25" s="186">
        <f t="shared" si="4"/>
        <v>0</v>
      </c>
      <c r="I25" s="187"/>
      <c r="J25" s="188"/>
      <c r="K25" s="186">
        <f t="shared" si="0"/>
        <v>0</v>
      </c>
      <c r="L25" s="187"/>
      <c r="M25" s="188"/>
      <c r="N25" s="186">
        <f t="shared" si="1"/>
        <v>0</v>
      </c>
      <c r="O25" s="187"/>
      <c r="P25" s="188"/>
      <c r="Q25" s="186">
        <f t="shared" si="2"/>
        <v>0</v>
      </c>
    </row>
    <row r="26" spans="1:17" s="63" customFormat="1" x14ac:dyDescent="0.3">
      <c r="A26" s="185" t="s">
        <v>270</v>
      </c>
      <c r="B26" s="187"/>
      <c r="C26" s="187"/>
      <c r="D26" s="188"/>
      <c r="E26" s="186">
        <f t="shared" si="3"/>
        <v>0</v>
      </c>
      <c r="F26" s="187"/>
      <c r="G26" s="188"/>
      <c r="H26" s="186">
        <f t="shared" si="4"/>
        <v>0</v>
      </c>
      <c r="I26" s="187"/>
      <c r="J26" s="188"/>
      <c r="K26" s="186">
        <f t="shared" si="0"/>
        <v>0</v>
      </c>
      <c r="L26" s="187"/>
      <c r="M26" s="188"/>
      <c r="N26" s="186">
        <f t="shared" si="1"/>
        <v>0</v>
      </c>
      <c r="O26" s="187"/>
      <c r="P26" s="188"/>
      <c r="Q26" s="186">
        <f t="shared" si="2"/>
        <v>0</v>
      </c>
    </row>
    <row r="27" spans="1:17" s="63" customFormat="1" x14ac:dyDescent="0.3">
      <c r="A27" s="185" t="s">
        <v>271</v>
      </c>
      <c r="B27" s="187"/>
      <c r="C27" s="187"/>
      <c r="D27" s="188"/>
      <c r="E27" s="186">
        <f t="shared" si="3"/>
        <v>0</v>
      </c>
      <c r="F27" s="187"/>
      <c r="G27" s="188"/>
      <c r="H27" s="186">
        <f t="shared" si="4"/>
        <v>0</v>
      </c>
      <c r="I27" s="187"/>
      <c r="J27" s="188"/>
      <c r="K27" s="186">
        <f t="shared" si="0"/>
        <v>0</v>
      </c>
      <c r="L27" s="187"/>
      <c r="M27" s="188"/>
      <c r="N27" s="186">
        <f t="shared" si="1"/>
        <v>0</v>
      </c>
      <c r="O27" s="187"/>
      <c r="P27" s="188"/>
      <c r="Q27" s="186">
        <f t="shared" si="2"/>
        <v>0</v>
      </c>
    </row>
    <row r="28" spans="1:17" s="63" customFormat="1" x14ac:dyDescent="0.3">
      <c r="A28" s="189" t="s">
        <v>272</v>
      </c>
      <c r="B28" s="190"/>
      <c r="C28" s="190"/>
      <c r="D28" s="191"/>
      <c r="E28" s="186">
        <f t="shared" si="3"/>
        <v>0</v>
      </c>
      <c r="F28" s="190"/>
      <c r="G28" s="191"/>
      <c r="H28" s="186">
        <f t="shared" si="4"/>
        <v>0</v>
      </c>
      <c r="I28" s="190"/>
      <c r="J28" s="191"/>
      <c r="K28" s="186">
        <f t="shared" si="0"/>
        <v>0</v>
      </c>
      <c r="L28" s="190"/>
      <c r="M28" s="191"/>
      <c r="N28" s="186">
        <f t="shared" si="1"/>
        <v>0</v>
      </c>
      <c r="O28" s="190"/>
      <c r="P28" s="191"/>
      <c r="Q28" s="186">
        <f t="shared" si="2"/>
        <v>0</v>
      </c>
    </row>
    <row r="29" spans="1:17" s="63" customFormat="1" x14ac:dyDescent="0.3">
      <c r="A29" s="31" t="s">
        <v>273</v>
      </c>
      <c r="B29" s="192">
        <f>SUM(B9:B28)</f>
        <v>0</v>
      </c>
      <c r="C29" s="192">
        <f>SUM(C9:C28)</f>
        <v>0</v>
      </c>
      <c r="D29" s="192">
        <f>SUM(D9:D28)</f>
        <v>0</v>
      </c>
      <c r="E29" s="192">
        <f>SUM(E9:E28)</f>
        <v>0</v>
      </c>
      <c r="F29" s="192">
        <f t="shared" ref="F29:Q29" si="5">SUM(F9:F28)</f>
        <v>0</v>
      </c>
      <c r="G29" s="192">
        <f t="shared" si="5"/>
        <v>0</v>
      </c>
      <c r="H29" s="192">
        <f t="shared" si="5"/>
        <v>0</v>
      </c>
      <c r="I29" s="192">
        <f t="shared" si="5"/>
        <v>0</v>
      </c>
      <c r="J29" s="192">
        <f t="shared" si="5"/>
        <v>0</v>
      </c>
      <c r="K29" s="192">
        <f t="shared" si="5"/>
        <v>0</v>
      </c>
      <c r="L29" s="192">
        <f t="shared" si="5"/>
        <v>0</v>
      </c>
      <c r="M29" s="192">
        <f t="shared" si="5"/>
        <v>0</v>
      </c>
      <c r="N29" s="192">
        <f t="shared" si="5"/>
        <v>0</v>
      </c>
      <c r="O29" s="192">
        <f t="shared" si="5"/>
        <v>0</v>
      </c>
      <c r="P29" s="192">
        <f t="shared" si="5"/>
        <v>0</v>
      </c>
      <c r="Q29" s="192">
        <f t="shared" si="5"/>
        <v>0</v>
      </c>
    </row>
    <row r="30" spans="1:17" s="73" customFormat="1" x14ac:dyDescent="0.3">
      <c r="A30" s="146"/>
      <c r="B30" s="145"/>
      <c r="C30" s="146"/>
      <c r="D30" s="118"/>
    </row>
    <row r="31" spans="1:17" s="73" customFormat="1" x14ac:dyDescent="0.3">
      <c r="A31" s="146"/>
      <c r="B31" s="145"/>
      <c r="C31" s="146"/>
      <c r="D31" s="118"/>
    </row>
    <row r="32" spans="1:17" s="73" customFormat="1" x14ac:dyDescent="0.3">
      <c r="A32" s="146"/>
      <c r="B32" s="145"/>
      <c r="C32" s="146"/>
      <c r="D32" s="118"/>
    </row>
    <row r="33" spans="1:4" s="73" customFormat="1" x14ac:dyDescent="0.3">
      <c r="A33" s="146"/>
      <c r="B33" s="145"/>
      <c r="C33" s="146"/>
      <c r="D33" s="118"/>
    </row>
    <row r="34" spans="1:4" s="73" customFormat="1" x14ac:dyDescent="0.3">
      <c r="A34" s="146"/>
      <c r="B34" s="145"/>
      <c r="C34" s="146"/>
      <c r="D34" s="118"/>
    </row>
    <row r="35" spans="1:4" s="73" customFormat="1" x14ac:dyDescent="0.3">
      <c r="A35" s="146"/>
      <c r="B35" s="145"/>
      <c r="C35" s="146"/>
      <c r="D35" s="118"/>
    </row>
  </sheetData>
  <mergeCells count="5">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 sqref="A3"/>
    </sheetView>
  </sheetViews>
  <sheetFormatPr baseColWidth="10" defaultColWidth="7.83203125" defaultRowHeight="13.5" x14ac:dyDescent="0.3"/>
  <cols>
    <col min="1" max="1" width="74.33203125" style="142" customWidth="1"/>
    <col min="2" max="2" width="15" style="142" customWidth="1"/>
    <col min="3" max="6" width="16.6640625" style="142" customWidth="1"/>
    <col min="7" max="7" width="16.33203125" style="140" customWidth="1"/>
    <col min="8" max="16384" width="7.83203125" style="140"/>
  </cols>
  <sheetData>
    <row r="1" spans="1:7" ht="15" x14ac:dyDescent="0.3">
      <c r="A1" s="149" t="s">
        <v>33</v>
      </c>
      <c r="B1" s="140"/>
      <c r="C1" s="140"/>
      <c r="D1" s="140"/>
      <c r="E1" s="140"/>
      <c r="F1" s="140"/>
    </row>
    <row r="3" spans="1:7" ht="21" x14ac:dyDescent="0.3">
      <c r="A3" s="308" t="str">
        <f>TAB00!B54&amp;" : "&amp;TAB00!C54</f>
        <v>TAB1.1 : Synthèse du compte de résultats de l'année concernée par activité</v>
      </c>
      <c r="B3" s="310"/>
      <c r="C3" s="310"/>
      <c r="D3" s="310"/>
      <c r="E3" s="310"/>
      <c r="F3" s="310"/>
    </row>
    <row r="6" spans="1:7" x14ac:dyDescent="0.3">
      <c r="C6" s="627" t="str">
        <f>"REALITE "&amp;TAB00!E14</f>
        <v>REALITE 2024</v>
      </c>
      <c r="D6" s="628"/>
      <c r="E6" s="628"/>
      <c r="F6" s="628"/>
      <c r="G6" s="628"/>
    </row>
    <row r="7" spans="1:7" ht="40.5" x14ac:dyDescent="0.3">
      <c r="A7" s="23"/>
      <c r="B7" s="35" t="s">
        <v>144</v>
      </c>
      <c r="C7" s="132" t="s">
        <v>595</v>
      </c>
      <c r="D7" s="132" t="s">
        <v>591</v>
      </c>
      <c r="E7" s="132" t="s">
        <v>596</v>
      </c>
      <c r="F7" s="132" t="s">
        <v>597</v>
      </c>
      <c r="G7" s="132" t="s">
        <v>598</v>
      </c>
    </row>
    <row r="8" spans="1:7" s="351" customFormat="1" x14ac:dyDescent="0.3">
      <c r="A8" s="36" t="s">
        <v>374</v>
      </c>
      <c r="B8" s="36" t="s">
        <v>353</v>
      </c>
      <c r="C8" s="116">
        <f t="shared" ref="C8:C44" si="0">SUM(D8:G8)</f>
        <v>0</v>
      </c>
      <c r="D8" s="116">
        <f>'TAB1'!G51</f>
        <v>0</v>
      </c>
      <c r="E8" s="350">
        <f>'TAB1'!G94</f>
        <v>0</v>
      </c>
      <c r="F8" s="116">
        <f>+'TAB1'!G137</f>
        <v>0</v>
      </c>
      <c r="G8" s="116">
        <f>'TAB1'!G179</f>
        <v>0</v>
      </c>
    </row>
    <row r="9" spans="1:7" s="351" customFormat="1" x14ac:dyDescent="0.3">
      <c r="A9" s="34" t="s">
        <v>354</v>
      </c>
      <c r="B9" s="34">
        <v>70</v>
      </c>
      <c r="C9" s="116">
        <f t="shared" si="0"/>
        <v>0</v>
      </c>
      <c r="D9" s="116">
        <f>'TAB1'!G52</f>
        <v>0</v>
      </c>
      <c r="E9" s="350">
        <f>'TAB1'!G95</f>
        <v>0</v>
      </c>
      <c r="F9" s="116">
        <f>+'TAB1'!G138</f>
        <v>0</v>
      </c>
      <c r="G9" s="116">
        <f>'TAB1'!G180</f>
        <v>0</v>
      </c>
    </row>
    <row r="10" spans="1:7" s="351" customFormat="1" ht="27" x14ac:dyDescent="0.3">
      <c r="A10" s="34" t="s">
        <v>355</v>
      </c>
      <c r="B10" s="34">
        <v>71</v>
      </c>
      <c r="C10" s="116">
        <f t="shared" si="0"/>
        <v>0</v>
      </c>
      <c r="D10" s="116">
        <f>'TAB1'!G53</f>
        <v>0</v>
      </c>
      <c r="E10" s="350">
        <f>'TAB1'!G96</f>
        <v>0</v>
      </c>
      <c r="F10" s="116">
        <f>+'TAB1'!G139</f>
        <v>0</v>
      </c>
      <c r="G10" s="116">
        <f>'TAB1'!G181</f>
        <v>0</v>
      </c>
    </row>
    <row r="11" spans="1:7" s="351" customFormat="1" x14ac:dyDescent="0.3">
      <c r="A11" s="34" t="s">
        <v>356</v>
      </c>
      <c r="B11" s="34">
        <v>72</v>
      </c>
      <c r="C11" s="116">
        <f t="shared" si="0"/>
        <v>0</v>
      </c>
      <c r="D11" s="116">
        <f>'TAB1'!G54</f>
        <v>0</v>
      </c>
      <c r="E11" s="350">
        <f>'TAB1'!G97</f>
        <v>0</v>
      </c>
      <c r="F11" s="116">
        <f>+'TAB1'!G140</f>
        <v>0</v>
      </c>
      <c r="G11" s="116">
        <f>'TAB1'!G182</f>
        <v>0</v>
      </c>
    </row>
    <row r="12" spans="1:7" s="351" customFormat="1" x14ac:dyDescent="0.3">
      <c r="A12" s="34" t="s">
        <v>357</v>
      </c>
      <c r="B12" s="34">
        <v>74</v>
      </c>
      <c r="C12" s="116">
        <f t="shared" si="0"/>
        <v>0</v>
      </c>
      <c r="D12" s="116">
        <f>'TAB1'!G55</f>
        <v>0</v>
      </c>
      <c r="E12" s="350">
        <f>'TAB1'!G98</f>
        <v>0</v>
      </c>
      <c r="F12" s="116">
        <f>+'TAB1'!G141</f>
        <v>0</v>
      </c>
      <c r="G12" s="116">
        <f>'TAB1'!G183</f>
        <v>0</v>
      </c>
    </row>
    <row r="13" spans="1:7" s="351" customFormat="1" x14ac:dyDescent="0.3">
      <c r="A13" s="34" t="s">
        <v>358</v>
      </c>
      <c r="B13" s="34" t="s">
        <v>359</v>
      </c>
      <c r="C13" s="116">
        <f t="shared" si="0"/>
        <v>0</v>
      </c>
      <c r="D13" s="116">
        <f>'TAB1'!G56</f>
        <v>0</v>
      </c>
      <c r="E13" s="350">
        <f>'TAB1'!G99</f>
        <v>0</v>
      </c>
      <c r="F13" s="116">
        <f>+'TAB1'!G142</f>
        <v>0</v>
      </c>
      <c r="G13" s="116">
        <f>'TAB1'!G184</f>
        <v>0</v>
      </c>
    </row>
    <row r="14" spans="1:7" s="351" customFormat="1" x14ac:dyDescent="0.3">
      <c r="A14" s="36" t="s">
        <v>375</v>
      </c>
      <c r="B14" s="36" t="s">
        <v>360</v>
      </c>
      <c r="C14" s="116">
        <f t="shared" si="0"/>
        <v>0</v>
      </c>
      <c r="D14" s="116">
        <f>'TAB1'!G57</f>
        <v>0</v>
      </c>
      <c r="E14" s="350">
        <f>'TAB1'!G100</f>
        <v>0</v>
      </c>
      <c r="F14" s="116">
        <f>+'TAB1'!G143</f>
        <v>0</v>
      </c>
      <c r="G14" s="116">
        <f>'TAB1'!G185</f>
        <v>0</v>
      </c>
    </row>
    <row r="15" spans="1:7" s="351" customFormat="1" x14ac:dyDescent="0.3">
      <c r="A15" s="34" t="s">
        <v>361</v>
      </c>
      <c r="B15" s="34">
        <v>60</v>
      </c>
      <c r="C15" s="116">
        <f t="shared" si="0"/>
        <v>0</v>
      </c>
      <c r="D15" s="116">
        <f>'TAB1'!G58</f>
        <v>0</v>
      </c>
      <c r="E15" s="350">
        <f>'TAB1'!G101</f>
        <v>0</v>
      </c>
      <c r="F15" s="116">
        <f>+'TAB1'!G144</f>
        <v>0</v>
      </c>
      <c r="G15" s="116">
        <f>'TAB1'!G186</f>
        <v>0</v>
      </c>
    </row>
    <row r="16" spans="1:7" s="351" customFormat="1" x14ac:dyDescent="0.3">
      <c r="A16" s="34" t="s">
        <v>362</v>
      </c>
      <c r="B16" s="34">
        <v>61</v>
      </c>
      <c r="C16" s="116">
        <f t="shared" si="0"/>
        <v>0</v>
      </c>
      <c r="D16" s="116">
        <f>'TAB1'!G59</f>
        <v>0</v>
      </c>
      <c r="E16" s="350">
        <f>'TAB1'!G102</f>
        <v>0</v>
      </c>
      <c r="F16" s="116">
        <f>+'TAB1'!G145</f>
        <v>0</v>
      </c>
      <c r="G16" s="116">
        <f>'TAB1'!G187</f>
        <v>0</v>
      </c>
    </row>
    <row r="17" spans="1:7" s="351" customFormat="1" x14ac:dyDescent="0.3">
      <c r="A17" s="34" t="s">
        <v>363</v>
      </c>
      <c r="B17" s="34">
        <v>62</v>
      </c>
      <c r="C17" s="116">
        <f t="shared" si="0"/>
        <v>0</v>
      </c>
      <c r="D17" s="116">
        <f>'TAB1'!G60</f>
        <v>0</v>
      </c>
      <c r="E17" s="350">
        <f>'TAB1'!G103</f>
        <v>0</v>
      </c>
      <c r="F17" s="116">
        <f>+'TAB1'!G146</f>
        <v>0</v>
      </c>
      <c r="G17" s="116">
        <f>'TAB1'!G188</f>
        <v>0</v>
      </c>
    </row>
    <row r="18" spans="1:7" s="351" customFormat="1" ht="27" x14ac:dyDescent="0.3">
      <c r="A18" s="34" t="s">
        <v>364</v>
      </c>
      <c r="B18" s="34">
        <v>630</v>
      </c>
      <c r="C18" s="116">
        <f t="shared" si="0"/>
        <v>0</v>
      </c>
      <c r="D18" s="116">
        <f>'TAB1'!G61</f>
        <v>0</v>
      </c>
      <c r="E18" s="350">
        <f>'TAB1'!G104</f>
        <v>0</v>
      </c>
      <c r="F18" s="116">
        <f>+'TAB1'!G147</f>
        <v>0</v>
      </c>
      <c r="G18" s="116">
        <f>'TAB1'!G189</f>
        <v>0</v>
      </c>
    </row>
    <row r="19" spans="1:7" s="351" customFormat="1" ht="27" x14ac:dyDescent="0.3">
      <c r="A19" s="34" t="s">
        <v>365</v>
      </c>
      <c r="B19" s="34" t="s">
        <v>366</v>
      </c>
      <c r="C19" s="116">
        <f t="shared" si="0"/>
        <v>0</v>
      </c>
      <c r="D19" s="116">
        <f>'TAB1'!G62</f>
        <v>0</v>
      </c>
      <c r="E19" s="350">
        <f>'TAB1'!G105</f>
        <v>0</v>
      </c>
      <c r="F19" s="116">
        <f>+'TAB1'!G148</f>
        <v>0</v>
      </c>
      <c r="G19" s="116">
        <f>'TAB1'!G190</f>
        <v>0</v>
      </c>
    </row>
    <row r="20" spans="1:7" s="351" customFormat="1" x14ac:dyDescent="0.3">
      <c r="A20" s="34" t="s">
        <v>367</v>
      </c>
      <c r="B20" s="34" t="s">
        <v>368</v>
      </c>
      <c r="C20" s="116">
        <f t="shared" si="0"/>
        <v>0</v>
      </c>
      <c r="D20" s="116">
        <f>'TAB1'!G63</f>
        <v>0</v>
      </c>
      <c r="E20" s="350">
        <f>'TAB1'!G106</f>
        <v>0</v>
      </c>
      <c r="F20" s="116">
        <f>+'TAB1'!G149</f>
        <v>0</v>
      </c>
      <c r="G20" s="116">
        <f>'TAB1'!G191</f>
        <v>0</v>
      </c>
    </row>
    <row r="21" spans="1:7" s="351" customFormat="1" x14ac:dyDescent="0.3">
      <c r="A21" s="34" t="s">
        <v>369</v>
      </c>
      <c r="B21" s="34" t="s">
        <v>370</v>
      </c>
      <c r="C21" s="116">
        <f t="shared" si="0"/>
        <v>0</v>
      </c>
      <c r="D21" s="116">
        <f>'TAB1'!G64</f>
        <v>0</v>
      </c>
      <c r="E21" s="350">
        <f>'TAB1'!G107</f>
        <v>0</v>
      </c>
      <c r="F21" s="116">
        <f>+'TAB1'!G150</f>
        <v>0</v>
      </c>
      <c r="G21" s="116">
        <f>'TAB1'!G192</f>
        <v>0</v>
      </c>
    </row>
    <row r="22" spans="1:7" s="351" customFormat="1" x14ac:dyDescent="0.3">
      <c r="A22" s="34" t="s">
        <v>371</v>
      </c>
      <c r="B22" s="34">
        <v>649</v>
      </c>
      <c r="C22" s="116">
        <f t="shared" si="0"/>
        <v>0</v>
      </c>
      <c r="D22" s="116">
        <f>'TAB1'!G65</f>
        <v>0</v>
      </c>
      <c r="E22" s="350">
        <f>'TAB1'!G108</f>
        <v>0</v>
      </c>
      <c r="F22" s="116">
        <f>+'TAB1'!G151</f>
        <v>0</v>
      </c>
      <c r="G22" s="116">
        <f>'TAB1'!G193</f>
        <v>0</v>
      </c>
    </row>
    <row r="23" spans="1:7" s="351" customFormat="1" x14ac:dyDescent="0.3">
      <c r="A23" s="34" t="s">
        <v>372</v>
      </c>
      <c r="B23" s="34" t="s">
        <v>373</v>
      </c>
      <c r="C23" s="116">
        <f t="shared" si="0"/>
        <v>0</v>
      </c>
      <c r="D23" s="116">
        <f>'TAB1'!G66</f>
        <v>0</v>
      </c>
      <c r="E23" s="350">
        <f>'TAB1'!G109</f>
        <v>0</v>
      </c>
      <c r="F23" s="116">
        <f>+'TAB1'!G152</f>
        <v>0</v>
      </c>
      <c r="G23" s="116">
        <f>'TAB1'!G194</f>
        <v>0</v>
      </c>
    </row>
    <row r="24" spans="1:7" s="351" customFormat="1" x14ac:dyDescent="0.3">
      <c r="A24" s="36" t="s">
        <v>376</v>
      </c>
      <c r="B24" s="36">
        <v>9901</v>
      </c>
      <c r="C24" s="116">
        <f t="shared" si="0"/>
        <v>0</v>
      </c>
      <c r="D24" s="116">
        <f>'TAB1'!G67</f>
        <v>0</v>
      </c>
      <c r="E24" s="350">
        <f>'TAB1'!G110</f>
        <v>0</v>
      </c>
      <c r="F24" s="116">
        <f>+'TAB1'!G153</f>
        <v>0</v>
      </c>
      <c r="G24" s="116">
        <f>'TAB1'!G195</f>
        <v>0</v>
      </c>
    </row>
    <row r="25" spans="1:7" x14ac:dyDescent="0.3">
      <c r="A25" s="36" t="s">
        <v>377</v>
      </c>
      <c r="B25" s="36" t="s">
        <v>336</v>
      </c>
      <c r="C25" s="116">
        <f t="shared" si="0"/>
        <v>0</v>
      </c>
      <c r="D25" s="116">
        <f>'TAB1'!G68</f>
        <v>0</v>
      </c>
      <c r="E25" s="350">
        <f>'TAB1'!G111</f>
        <v>0</v>
      </c>
      <c r="F25" s="116">
        <f>+'TAB1'!G154</f>
        <v>0</v>
      </c>
      <c r="G25" s="116">
        <f>'TAB1'!G196</f>
        <v>0</v>
      </c>
    </row>
    <row r="26" spans="1:7" x14ac:dyDescent="0.3">
      <c r="A26" s="34" t="s">
        <v>337</v>
      </c>
      <c r="B26" s="34">
        <v>75</v>
      </c>
      <c r="C26" s="116">
        <f t="shared" si="0"/>
        <v>0</v>
      </c>
      <c r="D26" s="116">
        <f>'TAB1'!G69</f>
        <v>0</v>
      </c>
      <c r="E26" s="350">
        <f>'TAB1'!G112</f>
        <v>0</v>
      </c>
      <c r="F26" s="116">
        <f>+'TAB1'!G155</f>
        <v>0</v>
      </c>
      <c r="G26" s="116">
        <f>'TAB1'!G197</f>
        <v>0</v>
      </c>
    </row>
    <row r="27" spans="1:7" x14ac:dyDescent="0.3">
      <c r="A27" s="34" t="s">
        <v>338</v>
      </c>
      <c r="B27" s="34">
        <v>750</v>
      </c>
      <c r="C27" s="116">
        <f t="shared" si="0"/>
        <v>0</v>
      </c>
      <c r="D27" s="116">
        <f>'TAB1'!G70</f>
        <v>0</v>
      </c>
      <c r="E27" s="350">
        <f>'TAB1'!G113</f>
        <v>0</v>
      </c>
      <c r="F27" s="116">
        <f>+'TAB1'!G156</f>
        <v>0</v>
      </c>
      <c r="G27" s="116">
        <f>'TAB1'!G198</f>
        <v>0</v>
      </c>
    </row>
    <row r="28" spans="1:7" x14ac:dyDescent="0.3">
      <c r="A28" s="34" t="s">
        <v>339</v>
      </c>
      <c r="B28" s="34">
        <v>751</v>
      </c>
      <c r="C28" s="116">
        <f t="shared" si="0"/>
        <v>0</v>
      </c>
      <c r="D28" s="116">
        <f>'TAB1'!G71</f>
        <v>0</v>
      </c>
      <c r="E28" s="350">
        <f>'TAB1'!G114</f>
        <v>0</v>
      </c>
      <c r="F28" s="116">
        <f>+'TAB1'!G157</f>
        <v>0</v>
      </c>
      <c r="G28" s="116">
        <f>'TAB1'!G199</f>
        <v>0</v>
      </c>
    </row>
    <row r="29" spans="1:7" x14ac:dyDescent="0.3">
      <c r="A29" s="34" t="s">
        <v>340</v>
      </c>
      <c r="B29" s="34" t="s">
        <v>341</v>
      </c>
      <c r="C29" s="116">
        <f t="shared" si="0"/>
        <v>0</v>
      </c>
      <c r="D29" s="116">
        <f>'TAB1'!G72</f>
        <v>0</v>
      </c>
      <c r="E29" s="350">
        <f>'TAB1'!G115</f>
        <v>0</v>
      </c>
      <c r="F29" s="116">
        <f>+'TAB1'!G158</f>
        <v>0</v>
      </c>
      <c r="G29" s="116">
        <f>'TAB1'!G200</f>
        <v>0</v>
      </c>
    </row>
    <row r="30" spans="1:7" x14ac:dyDescent="0.3">
      <c r="A30" s="34" t="s">
        <v>342</v>
      </c>
      <c r="B30" s="34" t="s">
        <v>343</v>
      </c>
      <c r="C30" s="116">
        <f t="shared" si="0"/>
        <v>0</v>
      </c>
      <c r="D30" s="116">
        <f>'TAB1'!G73</f>
        <v>0</v>
      </c>
      <c r="E30" s="350">
        <f>'TAB1'!G116</f>
        <v>0</v>
      </c>
      <c r="F30" s="116">
        <f>+'TAB1'!G159</f>
        <v>0</v>
      </c>
      <c r="G30" s="116">
        <f>'TAB1'!G201</f>
        <v>0</v>
      </c>
    </row>
    <row r="31" spans="1:7" x14ac:dyDescent="0.3">
      <c r="A31" s="36" t="s">
        <v>378</v>
      </c>
      <c r="B31" s="36" t="s">
        <v>344</v>
      </c>
      <c r="C31" s="116">
        <f t="shared" si="0"/>
        <v>0</v>
      </c>
      <c r="D31" s="116">
        <f>'TAB1'!G74</f>
        <v>0</v>
      </c>
      <c r="E31" s="350">
        <f>'TAB1'!G117</f>
        <v>0</v>
      </c>
      <c r="F31" s="116">
        <f>+'TAB1'!G160</f>
        <v>0</v>
      </c>
      <c r="G31" s="116">
        <f>'TAB1'!G202</f>
        <v>0</v>
      </c>
    </row>
    <row r="32" spans="1:7" x14ac:dyDescent="0.3">
      <c r="A32" s="34" t="s">
        <v>345</v>
      </c>
      <c r="B32" s="34">
        <v>65</v>
      </c>
      <c r="C32" s="116">
        <f t="shared" si="0"/>
        <v>0</v>
      </c>
      <c r="D32" s="116">
        <f>'TAB1'!G75</f>
        <v>0</v>
      </c>
      <c r="E32" s="350">
        <f>'TAB1'!G118</f>
        <v>0</v>
      </c>
      <c r="F32" s="116">
        <f>+'TAB1'!G161</f>
        <v>0</v>
      </c>
      <c r="G32" s="116">
        <f>'TAB1'!G203</f>
        <v>0</v>
      </c>
    </row>
    <row r="33" spans="1:7" x14ac:dyDescent="0.3">
      <c r="A33" s="34" t="s">
        <v>346</v>
      </c>
      <c r="B33" s="34">
        <v>650</v>
      </c>
      <c r="C33" s="116">
        <f t="shared" si="0"/>
        <v>0</v>
      </c>
      <c r="D33" s="116">
        <f>'TAB1'!G76</f>
        <v>0</v>
      </c>
      <c r="E33" s="350">
        <f>'TAB1'!G119</f>
        <v>0</v>
      </c>
      <c r="F33" s="116">
        <f>+'TAB1'!G162</f>
        <v>0</v>
      </c>
      <c r="G33" s="116">
        <f>'TAB1'!G204</f>
        <v>0</v>
      </c>
    </row>
    <row r="34" spans="1:7" ht="27" x14ac:dyDescent="0.3">
      <c r="A34" s="34" t="s">
        <v>347</v>
      </c>
      <c r="B34" s="34">
        <v>651</v>
      </c>
      <c r="C34" s="116">
        <f t="shared" si="0"/>
        <v>0</v>
      </c>
      <c r="D34" s="116">
        <f>'TAB1'!G77</f>
        <v>0</v>
      </c>
      <c r="E34" s="350">
        <f>'TAB1'!G120</f>
        <v>0</v>
      </c>
      <c r="F34" s="116">
        <f>+'TAB1'!G163</f>
        <v>0</v>
      </c>
      <c r="G34" s="116">
        <f>'TAB1'!G205</f>
        <v>0</v>
      </c>
    </row>
    <row r="35" spans="1:7" x14ac:dyDescent="0.3">
      <c r="A35" s="34" t="s">
        <v>348</v>
      </c>
      <c r="B35" s="34" t="s">
        <v>349</v>
      </c>
      <c r="C35" s="116">
        <f t="shared" si="0"/>
        <v>0</v>
      </c>
      <c r="D35" s="116">
        <f>'TAB1'!G78</f>
        <v>0</v>
      </c>
      <c r="E35" s="350">
        <f>'TAB1'!G121</f>
        <v>0</v>
      </c>
      <c r="F35" s="116">
        <f>+'TAB1'!G164</f>
        <v>0</v>
      </c>
      <c r="G35" s="116">
        <f>'TAB1'!G206</f>
        <v>0</v>
      </c>
    </row>
    <row r="36" spans="1:7" x14ac:dyDescent="0.3">
      <c r="A36" s="34" t="s">
        <v>350</v>
      </c>
      <c r="B36" s="34" t="s">
        <v>351</v>
      </c>
      <c r="C36" s="116">
        <f t="shared" si="0"/>
        <v>0</v>
      </c>
      <c r="D36" s="116">
        <f>'TAB1'!G79</f>
        <v>0</v>
      </c>
      <c r="E36" s="350">
        <f>'TAB1'!G122</f>
        <v>0</v>
      </c>
      <c r="F36" s="116">
        <f>+'TAB1'!G165</f>
        <v>0</v>
      </c>
      <c r="G36" s="116">
        <f>'TAB1'!G207</f>
        <v>0</v>
      </c>
    </row>
    <row r="37" spans="1:7" x14ac:dyDescent="0.3">
      <c r="A37" s="36" t="s">
        <v>379</v>
      </c>
      <c r="B37" s="36">
        <v>9903</v>
      </c>
      <c r="C37" s="116">
        <f t="shared" si="0"/>
        <v>0</v>
      </c>
      <c r="D37" s="116">
        <f>'TAB1'!G80</f>
        <v>0</v>
      </c>
      <c r="E37" s="350">
        <f>'TAB1'!G123</f>
        <v>0</v>
      </c>
      <c r="F37" s="116">
        <f>+'TAB1'!G166</f>
        <v>0</v>
      </c>
      <c r="G37" s="116">
        <f>'TAB1'!G208</f>
        <v>0</v>
      </c>
    </row>
    <row r="38" spans="1:7" x14ac:dyDescent="0.3">
      <c r="A38" s="36" t="s">
        <v>380</v>
      </c>
      <c r="B38" s="36">
        <v>780</v>
      </c>
      <c r="C38" s="116">
        <f t="shared" si="0"/>
        <v>0</v>
      </c>
      <c r="D38" s="116">
        <f>'TAB1'!G81</f>
        <v>0</v>
      </c>
      <c r="E38" s="350">
        <f>'TAB1'!G124</f>
        <v>0</v>
      </c>
      <c r="F38" s="116">
        <f>+'TAB1'!G167</f>
        <v>0</v>
      </c>
      <c r="G38" s="116">
        <f>'TAB1'!G209</f>
        <v>0</v>
      </c>
    </row>
    <row r="39" spans="1:7" x14ac:dyDescent="0.3">
      <c r="A39" s="36" t="s">
        <v>381</v>
      </c>
      <c r="B39" s="36">
        <v>680</v>
      </c>
      <c r="C39" s="116">
        <f t="shared" si="0"/>
        <v>0</v>
      </c>
      <c r="D39" s="116">
        <f>'TAB1'!G82</f>
        <v>0</v>
      </c>
      <c r="E39" s="350">
        <f>'TAB1'!G125</f>
        <v>0</v>
      </c>
      <c r="F39" s="116">
        <f>+'TAB1'!G168</f>
        <v>0</v>
      </c>
      <c r="G39" s="116">
        <f>'TAB1'!G210</f>
        <v>0</v>
      </c>
    </row>
    <row r="40" spans="1:7" x14ac:dyDescent="0.3">
      <c r="A40" s="36" t="s">
        <v>382</v>
      </c>
      <c r="B40" s="36" t="s">
        <v>352</v>
      </c>
      <c r="C40" s="116">
        <f t="shared" si="0"/>
        <v>0</v>
      </c>
      <c r="D40" s="116">
        <f>'TAB1'!G83</f>
        <v>0</v>
      </c>
      <c r="E40" s="350">
        <f>'TAB1'!G126</f>
        <v>0</v>
      </c>
      <c r="F40" s="116">
        <f>+'TAB1'!G169</f>
        <v>0</v>
      </c>
      <c r="G40" s="116">
        <f>'TAB1'!G211</f>
        <v>0</v>
      </c>
    </row>
    <row r="41" spans="1:7" x14ac:dyDescent="0.3">
      <c r="A41" s="36" t="s">
        <v>383</v>
      </c>
      <c r="B41" s="36">
        <v>9904</v>
      </c>
      <c r="C41" s="116">
        <f t="shared" si="0"/>
        <v>0</v>
      </c>
      <c r="D41" s="116">
        <f>'TAB1'!G84</f>
        <v>0</v>
      </c>
      <c r="E41" s="350">
        <f>'TAB1'!G127</f>
        <v>0</v>
      </c>
      <c r="F41" s="116">
        <f>+'TAB1'!G170</f>
        <v>0</v>
      </c>
      <c r="G41" s="116">
        <f>'TAB1'!G212</f>
        <v>0</v>
      </c>
    </row>
    <row r="42" spans="1:7" x14ac:dyDescent="0.3">
      <c r="A42" s="36" t="s">
        <v>384</v>
      </c>
      <c r="B42" s="36">
        <v>789</v>
      </c>
      <c r="C42" s="116">
        <f t="shared" si="0"/>
        <v>0</v>
      </c>
      <c r="D42" s="116">
        <f>'TAB1'!G85</f>
        <v>0</v>
      </c>
      <c r="E42" s="350">
        <f>'TAB1'!G128</f>
        <v>0</v>
      </c>
      <c r="F42" s="116">
        <f>+'TAB1'!G171</f>
        <v>0</v>
      </c>
      <c r="G42" s="116">
        <f>'TAB1'!G213</f>
        <v>0</v>
      </c>
    </row>
    <row r="43" spans="1:7" x14ac:dyDescent="0.3">
      <c r="A43" s="36" t="s">
        <v>385</v>
      </c>
      <c r="B43" s="36">
        <v>689</v>
      </c>
      <c r="C43" s="116">
        <f t="shared" si="0"/>
        <v>0</v>
      </c>
      <c r="D43" s="116">
        <f>'TAB1'!G86</f>
        <v>0</v>
      </c>
      <c r="E43" s="350">
        <f>'TAB1'!G129</f>
        <v>0</v>
      </c>
      <c r="F43" s="116">
        <f>+'TAB1'!G172</f>
        <v>0</v>
      </c>
      <c r="G43" s="116">
        <f>'TAB1'!G214</f>
        <v>0</v>
      </c>
    </row>
    <row r="44" spans="1:7" x14ac:dyDescent="0.3">
      <c r="A44" s="36" t="s">
        <v>386</v>
      </c>
      <c r="B44" s="36">
        <v>9905</v>
      </c>
      <c r="C44" s="116">
        <f t="shared" si="0"/>
        <v>0</v>
      </c>
      <c r="D44" s="116">
        <f>'TAB1'!G87</f>
        <v>0</v>
      </c>
      <c r="E44" s="350">
        <f>'TAB1'!G130</f>
        <v>0</v>
      </c>
      <c r="F44" s="116">
        <f>+'TAB1'!G173</f>
        <v>0</v>
      </c>
      <c r="G44" s="116">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A3" sqref="A3"/>
    </sheetView>
  </sheetViews>
  <sheetFormatPr baseColWidth="10" defaultColWidth="7.83203125" defaultRowHeight="13.5" x14ac:dyDescent="0.3"/>
  <cols>
    <col min="1" max="1" width="39" style="142" customWidth="1"/>
    <col min="2" max="2" width="17.5" style="141" customWidth="1"/>
    <col min="3" max="4" width="17.5" style="142" customWidth="1"/>
    <col min="5" max="16384" width="7.83203125" style="140"/>
  </cols>
  <sheetData>
    <row r="1" spans="1:4" ht="15" x14ac:dyDescent="0.3">
      <c r="A1" s="149" t="s">
        <v>33</v>
      </c>
      <c r="B1" s="140"/>
      <c r="C1" s="140"/>
      <c r="D1" s="140"/>
    </row>
    <row r="3" spans="1:4" ht="22.15" customHeight="1" x14ac:dyDescent="0.3">
      <c r="A3" s="308" t="str">
        <f>TAB00!B55&amp;" : "&amp;TAB00!C55</f>
        <v>TAB2 : Réconciliation tarifaire</v>
      </c>
      <c r="B3" s="109"/>
      <c r="C3" s="109"/>
      <c r="D3" s="109"/>
    </row>
    <row r="5" spans="1:4" ht="15" x14ac:dyDescent="0.3">
      <c r="A5" s="267" t="str">
        <f>"Identification des écarts | Période "&amp;TAB00!E14</f>
        <v>Identification des écarts | Période 2024</v>
      </c>
      <c r="B5" s="263"/>
      <c r="C5" s="264"/>
      <c r="D5" s="264"/>
    </row>
    <row r="7" spans="1:4" x14ac:dyDescent="0.3">
      <c r="B7" s="345"/>
      <c r="C7" s="261"/>
    </row>
    <row r="8" spans="1:4" ht="54" x14ac:dyDescent="0.3">
      <c r="A8" s="133"/>
      <c r="B8" s="133" t="s">
        <v>176</v>
      </c>
      <c r="C8" s="133" t="s">
        <v>119</v>
      </c>
      <c r="D8" s="133" t="s">
        <v>120</v>
      </c>
    </row>
    <row r="9" spans="1:4" x14ac:dyDescent="0.3">
      <c r="A9" s="142" t="s">
        <v>117</v>
      </c>
      <c r="B9" s="148">
        <f>SUM('TAB1.1'!F8,'TAB1.1'!F25,'TAB1.1'!F38)</f>
        <v>0</v>
      </c>
      <c r="C9" s="346">
        <f>+SUM('TAB3'!C37:C44)*-1</f>
        <v>0</v>
      </c>
      <c r="D9" s="346">
        <f>B9-C9</f>
        <v>0</v>
      </c>
    </row>
    <row r="10" spans="1:4" x14ac:dyDescent="0.3">
      <c r="A10" s="261" t="s">
        <v>600</v>
      </c>
      <c r="B10" s="148">
        <f>SUM('TAB1.1'!F14,'TAB1.1'!F31,'TAB1.1'!F39,'TAB1.1'!F40)</f>
        <v>0</v>
      </c>
      <c r="C10" s="346">
        <f>+SUM('TAB3'!C8,'TAB3'!C11)</f>
        <v>0</v>
      </c>
      <c r="D10" s="346">
        <f>B10-C10</f>
        <v>0</v>
      </c>
    </row>
    <row r="11" spans="1:4" s="347" customFormat="1" x14ac:dyDescent="0.3">
      <c r="A11" s="17" t="s">
        <v>118</v>
      </c>
      <c r="B11" s="18">
        <f>B9-B10</f>
        <v>0</v>
      </c>
      <c r="C11" s="18">
        <f>C9-C10</f>
        <v>0</v>
      </c>
      <c r="D11" s="18">
        <f>D9-D10</f>
        <v>0</v>
      </c>
    </row>
    <row r="13" spans="1:4" ht="15" x14ac:dyDescent="0.3">
      <c r="A13" s="267" t="s">
        <v>177</v>
      </c>
      <c r="B13" s="263"/>
      <c r="C13" s="264"/>
      <c r="D13" s="264"/>
    </row>
    <row r="15" spans="1:4" x14ac:dyDescent="0.3">
      <c r="A15" s="17" t="s">
        <v>178</v>
      </c>
      <c r="B15" s="65">
        <f>D11</f>
        <v>0</v>
      </c>
    </row>
    <row r="16" spans="1:4" x14ac:dyDescent="0.3">
      <c r="A16" s="142" t="s">
        <v>11</v>
      </c>
      <c r="B16" s="143"/>
    </row>
    <row r="17" spans="1:2" x14ac:dyDescent="0.3">
      <c r="A17" s="142" t="s">
        <v>179</v>
      </c>
      <c r="B17" s="348"/>
    </row>
    <row r="18" spans="1:2" x14ac:dyDescent="0.3">
      <c r="A18" s="116" t="s">
        <v>824</v>
      </c>
      <c r="B18" s="143"/>
    </row>
    <row r="19" spans="1:2" x14ac:dyDescent="0.3">
      <c r="A19" s="116" t="s">
        <v>29</v>
      </c>
      <c r="B19" s="143"/>
    </row>
    <row r="20" spans="1:2" x14ac:dyDescent="0.3">
      <c r="A20" s="143" t="s">
        <v>96</v>
      </c>
      <c r="B20" s="143"/>
    </row>
    <row r="21" spans="1:2" x14ac:dyDescent="0.3">
      <c r="A21" s="143" t="s">
        <v>97</v>
      </c>
      <c r="B21" s="349"/>
    </row>
    <row r="22" spans="1:2" x14ac:dyDescent="0.3">
      <c r="A22" s="143" t="s">
        <v>98</v>
      </c>
      <c r="B22" s="143"/>
    </row>
    <row r="23" spans="1:2" x14ac:dyDescent="0.3">
      <c r="A23" s="17" t="s">
        <v>180</v>
      </c>
      <c r="B23" s="66">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7"/>
  <sheetViews>
    <sheetView zoomScaleNormal="100" workbookViewId="0">
      <selection activeCell="A3" sqref="A3"/>
    </sheetView>
  </sheetViews>
  <sheetFormatPr baseColWidth="10" defaultColWidth="9.1640625" defaultRowHeight="13.5" x14ac:dyDescent="0.3"/>
  <cols>
    <col min="1" max="1" width="79.1640625" style="142" customWidth="1"/>
    <col min="2" max="2" width="16.6640625" style="141" customWidth="1"/>
    <col min="3" max="4" width="16.6640625" style="142" customWidth="1"/>
    <col min="5" max="5" width="16.6640625" style="140" customWidth="1"/>
    <col min="6" max="6" width="16.6640625" style="125" customWidth="1"/>
    <col min="7" max="7" width="9.1640625" style="110"/>
    <col min="8" max="8" width="13.33203125" style="125" bestFit="1" customWidth="1"/>
    <col min="9" max="16384" width="9.1640625" style="125"/>
  </cols>
  <sheetData>
    <row r="1" spans="1:11" s="140" customFormat="1" ht="15" x14ac:dyDescent="0.3">
      <c r="A1" s="149" t="s">
        <v>33</v>
      </c>
      <c r="J1" s="125"/>
      <c r="K1" s="125"/>
    </row>
    <row r="3" spans="1:11" ht="22.15" customHeight="1" x14ac:dyDescent="0.3">
      <c r="A3" s="308" t="str">
        <f>TAB00!B56&amp;" : "&amp;TAB00!C56</f>
        <v>TAB3 : Récapitulatif des soldes régulatoires et bonus/malus (budget/réel)</v>
      </c>
      <c r="B3" s="109"/>
      <c r="C3" s="109"/>
      <c r="D3" s="109"/>
      <c r="E3" s="109"/>
      <c r="F3" s="109"/>
      <c r="G3" s="109"/>
    </row>
    <row r="4" spans="1:11" ht="14.25" thickBot="1" x14ac:dyDescent="0.35"/>
    <row r="5" spans="1:11" x14ac:dyDescent="0.3">
      <c r="A5" s="325" t="s">
        <v>642</v>
      </c>
    </row>
    <row r="6" spans="1:11" ht="14.25" thickBot="1" x14ac:dyDescent="0.35">
      <c r="A6" s="326" t="s">
        <v>643</v>
      </c>
    </row>
    <row r="7" spans="1:11" s="92" customFormat="1" ht="27" x14ac:dyDescent="0.3">
      <c r="A7" s="146"/>
      <c r="B7" s="21" t="str">
        <f>"BUDGET "&amp;TAB00!E14</f>
        <v>BUDGET 2024</v>
      </c>
      <c r="C7" s="21" t="str">
        <f>"REALITE "&amp;TAB00!E14</f>
        <v>REALITE 2024</v>
      </c>
      <c r="D7" s="21" t="s">
        <v>7</v>
      </c>
      <c r="E7" s="22" t="s">
        <v>8</v>
      </c>
      <c r="F7" s="21" t="s">
        <v>9</v>
      </c>
      <c r="G7" s="21" t="s">
        <v>601</v>
      </c>
    </row>
    <row r="8" spans="1:11" s="73" customFormat="1" x14ac:dyDescent="0.3">
      <c r="A8" s="71" t="s">
        <v>6</v>
      </c>
      <c r="B8" s="473">
        <f>SUM(B9,B10)</f>
        <v>0</v>
      </c>
      <c r="C8" s="72">
        <f>SUM(C9,C10)</f>
        <v>0</v>
      </c>
      <c r="D8" s="72">
        <f>SUM(D9,D10)</f>
        <v>0</v>
      </c>
      <c r="E8" s="75"/>
      <c r="F8" s="72">
        <f>SUM(F9,F10)</f>
        <v>0</v>
      </c>
    </row>
    <row r="9" spans="1:11" s="73" customFormat="1" x14ac:dyDescent="0.3">
      <c r="A9" s="74" t="s">
        <v>4</v>
      </c>
      <c r="B9" s="476"/>
      <c r="C9" s="477">
        <f>+'TAB4.1.1'!C45</f>
        <v>0</v>
      </c>
      <c r="D9" s="72">
        <f>+B9-C9</f>
        <v>0</v>
      </c>
      <c r="E9" s="75"/>
      <c r="F9" s="76">
        <f>+D9</f>
        <v>0</v>
      </c>
      <c r="G9" s="629" t="s">
        <v>843</v>
      </c>
    </row>
    <row r="10" spans="1:11" s="73" customFormat="1" x14ac:dyDescent="0.3">
      <c r="A10" s="74" t="s">
        <v>5</v>
      </c>
      <c r="B10" s="476"/>
      <c r="C10" s="477">
        <f>+'TAB4.1.1'!C60</f>
        <v>0</v>
      </c>
      <c r="D10" s="72">
        <f>+B10-C10</f>
        <v>0</v>
      </c>
      <c r="E10" s="80"/>
      <c r="F10" s="76">
        <f>+D10</f>
        <v>0</v>
      </c>
      <c r="G10" s="630"/>
    </row>
    <row r="11" spans="1:11" s="73" customFormat="1" x14ac:dyDescent="0.3">
      <c r="A11" s="71" t="s">
        <v>604</v>
      </c>
      <c r="B11" s="475">
        <f>SUM(B12,B21)</f>
        <v>0</v>
      </c>
      <c r="C11" s="72">
        <f>SUM(C12,C21)</f>
        <v>0</v>
      </c>
      <c r="D11" s="72">
        <f>SUM(D12,D21)</f>
        <v>0</v>
      </c>
      <c r="E11" s="72">
        <f>SUM(E12,E21)</f>
        <v>0</v>
      </c>
      <c r="F11" s="72">
        <f>SUM(F12,F21)</f>
        <v>0</v>
      </c>
    </row>
    <row r="12" spans="1:11" s="73" customFormat="1" x14ac:dyDescent="0.3">
      <c r="A12" s="82" t="s">
        <v>0</v>
      </c>
      <c r="B12" s="72">
        <f>SUM(B13:B20)</f>
        <v>0</v>
      </c>
      <c r="C12" s="72">
        <f t="shared" ref="C12:F12" si="0">SUM(C13:C20)</f>
        <v>0</v>
      </c>
      <c r="D12" s="72">
        <f t="shared" si="0"/>
        <v>0</v>
      </c>
      <c r="E12" s="72">
        <f t="shared" si="0"/>
        <v>0</v>
      </c>
      <c r="F12" s="76">
        <f t="shared" si="0"/>
        <v>0</v>
      </c>
      <c r="G12" s="633" t="s">
        <v>875</v>
      </c>
    </row>
    <row r="13" spans="1:11" s="73" customFormat="1" x14ac:dyDescent="0.3">
      <c r="A13" s="77" t="s">
        <v>608</v>
      </c>
      <c r="B13" s="72">
        <f>'TAB5'!C7</f>
        <v>0</v>
      </c>
      <c r="C13" s="72">
        <f>'TAB5'!D7</f>
        <v>0</v>
      </c>
      <c r="D13" s="78">
        <f>'TAB5'!E7</f>
        <v>0</v>
      </c>
      <c r="E13" s="72">
        <f>'TAB5'!F7</f>
        <v>0</v>
      </c>
      <c r="F13" s="83"/>
      <c r="G13" s="633"/>
    </row>
    <row r="14" spans="1:11" s="73" customFormat="1" ht="27" x14ac:dyDescent="0.3">
      <c r="A14" s="77" t="s">
        <v>609</v>
      </c>
      <c r="B14" s="72">
        <f>'TAB5'!C8</f>
        <v>0</v>
      </c>
      <c r="C14" s="72">
        <f>'TAB5'!D8</f>
        <v>0</v>
      </c>
      <c r="D14" s="78">
        <f>'TAB5'!E8</f>
        <v>0</v>
      </c>
      <c r="E14" s="72">
        <f>'TAB5'!F8</f>
        <v>0</v>
      </c>
      <c r="F14" s="79">
        <f>'TAB5.2'!B19</f>
        <v>0</v>
      </c>
      <c r="G14" s="633"/>
      <c r="H14" s="84"/>
    </row>
    <row r="15" spans="1:11" s="73" customFormat="1" ht="12" customHeight="1" x14ac:dyDescent="0.3">
      <c r="A15" s="77" t="s">
        <v>610</v>
      </c>
      <c r="B15" s="72">
        <f>'TAB5'!C9</f>
        <v>0</v>
      </c>
      <c r="C15" s="72">
        <f>'TAB5'!D9</f>
        <v>0</v>
      </c>
      <c r="D15" s="78">
        <f>'TAB5'!E9</f>
        <v>0</v>
      </c>
      <c r="E15" s="72">
        <f>'TAB5'!F9</f>
        <v>0</v>
      </c>
      <c r="F15" s="83"/>
      <c r="G15" s="633"/>
    </row>
    <row r="16" spans="1:11" s="73" customFormat="1" ht="14.45" customHeight="1" x14ac:dyDescent="0.3">
      <c r="A16" s="77" t="s">
        <v>611</v>
      </c>
      <c r="B16" s="72">
        <f>'TAB5'!C10</f>
        <v>0</v>
      </c>
      <c r="C16" s="72">
        <f>'TAB5'!D10</f>
        <v>0</v>
      </c>
      <c r="D16" s="78">
        <f>'TAB5'!E10</f>
        <v>0</v>
      </c>
      <c r="E16" s="72">
        <f>'TAB5'!F10</f>
        <v>0</v>
      </c>
      <c r="F16" s="83"/>
      <c r="G16" s="633"/>
    </row>
    <row r="17" spans="1:8" s="73" customFormat="1" ht="14.45" customHeight="1" x14ac:dyDescent="0.3">
      <c r="A17" s="456" t="s">
        <v>612</v>
      </c>
      <c r="B17" s="594">
        <f>'TAB5'!C11</f>
        <v>0</v>
      </c>
      <c r="C17" s="594">
        <f>'TAB5'!D11</f>
        <v>0</v>
      </c>
      <c r="D17" s="595">
        <f>'TAB5'!E11</f>
        <v>0</v>
      </c>
      <c r="E17" s="594">
        <f>'TAB5'!F11</f>
        <v>0</v>
      </c>
      <c r="F17" s="83"/>
      <c r="G17" s="633"/>
    </row>
    <row r="18" spans="1:8" s="73" customFormat="1" x14ac:dyDescent="0.3">
      <c r="A18" s="85" t="s">
        <v>613</v>
      </c>
      <c r="B18" s="72">
        <f>'TAB5'!C12</f>
        <v>0</v>
      </c>
      <c r="C18" s="72">
        <f>'TAB5'!D12</f>
        <v>0</v>
      </c>
      <c r="D18" s="78">
        <f>'TAB5'!E12</f>
        <v>0</v>
      </c>
      <c r="E18" s="72">
        <f>'TAB5'!F12</f>
        <v>0</v>
      </c>
      <c r="F18" s="83"/>
      <c r="G18" s="633"/>
    </row>
    <row r="19" spans="1:8" s="73" customFormat="1" x14ac:dyDescent="0.3">
      <c r="A19" s="77" t="s">
        <v>614</v>
      </c>
      <c r="B19" s="72">
        <f>'TAB5'!C13</f>
        <v>0</v>
      </c>
      <c r="C19" s="72">
        <f>'TAB5'!D13</f>
        <v>0</v>
      </c>
      <c r="D19" s="78">
        <f>'TAB5'!E13</f>
        <v>0</v>
      </c>
      <c r="E19" s="72">
        <f>'TAB5'!F13</f>
        <v>0</v>
      </c>
      <c r="F19" s="83"/>
      <c r="G19" s="633"/>
    </row>
    <row r="20" spans="1:8" s="73" customFormat="1" ht="14.45" customHeight="1" x14ac:dyDescent="0.3">
      <c r="A20" s="85" t="s">
        <v>716</v>
      </c>
      <c r="B20" s="72">
        <f>'TAB5'!C14</f>
        <v>0</v>
      </c>
      <c r="C20" s="72">
        <f>'TAB5'!D14</f>
        <v>0</v>
      </c>
      <c r="D20" s="78">
        <f>'TAB5'!E14</f>
        <v>0</v>
      </c>
      <c r="E20" s="72">
        <f>'TAB5'!F14</f>
        <v>0</v>
      </c>
      <c r="F20" s="83"/>
      <c r="G20" s="635"/>
    </row>
    <row r="21" spans="1:8" s="73" customFormat="1" x14ac:dyDescent="0.3">
      <c r="A21" s="525" t="s">
        <v>1</v>
      </c>
      <c r="B21" s="72">
        <f>SUM(B22:B27)</f>
        <v>0</v>
      </c>
      <c r="C21" s="72">
        <f>SUM(C22:C27)</f>
        <v>0</v>
      </c>
      <c r="D21" s="72">
        <f>SUM(D22:D27)</f>
        <v>0</v>
      </c>
      <c r="E21" s="72">
        <f>SUM(E22:E27)</f>
        <v>0</v>
      </c>
      <c r="F21" s="76">
        <f>SUM(F22:F27)</f>
        <v>0</v>
      </c>
      <c r="G21" s="636" t="s">
        <v>201</v>
      </c>
    </row>
    <row r="22" spans="1:8" s="73" customFormat="1" ht="27" x14ac:dyDescent="0.3">
      <c r="A22" s="526" t="s">
        <v>615</v>
      </c>
      <c r="B22" s="72">
        <f>'TAB6'!B7</f>
        <v>0</v>
      </c>
      <c r="C22" s="72">
        <f>'TAB6'!C7</f>
        <v>0</v>
      </c>
      <c r="D22" s="78">
        <f>'TAB6'!D7</f>
        <v>0</v>
      </c>
      <c r="E22" s="72">
        <f>'TAB6'!E7</f>
        <v>0</v>
      </c>
      <c r="F22" s="79">
        <f>'TAB6'!F7</f>
        <v>0</v>
      </c>
      <c r="G22" s="637"/>
      <c r="H22" s="84"/>
    </row>
    <row r="23" spans="1:8" s="73" customFormat="1" x14ac:dyDescent="0.3">
      <c r="A23" s="526" t="s">
        <v>616</v>
      </c>
      <c r="B23" s="72">
        <f>'TAB6'!B8</f>
        <v>0</v>
      </c>
      <c r="C23" s="72">
        <f>'TAB6'!C8</f>
        <v>0</v>
      </c>
      <c r="D23" s="78">
        <f>'TAB6'!D8</f>
        <v>0</v>
      </c>
      <c r="E23" s="72">
        <f>'TAB6'!E8</f>
        <v>0</v>
      </c>
      <c r="F23" s="83"/>
      <c r="G23" s="637"/>
    </row>
    <row r="24" spans="1:8" s="73" customFormat="1" x14ac:dyDescent="0.3">
      <c r="A24" s="527" t="s">
        <v>617</v>
      </c>
      <c r="B24" s="72">
        <f>'TAB6'!B9</f>
        <v>0</v>
      </c>
      <c r="C24" s="72">
        <f>'TAB6'!C9</f>
        <v>0</v>
      </c>
      <c r="D24" s="78">
        <f>'TAB6'!D9</f>
        <v>0</v>
      </c>
      <c r="E24" s="72">
        <f>'TAB6'!E9</f>
        <v>0</v>
      </c>
      <c r="F24" s="83"/>
      <c r="G24" s="637"/>
    </row>
    <row r="25" spans="1:8" s="73" customFormat="1" ht="40.5" x14ac:dyDescent="0.3">
      <c r="A25" s="526" t="s">
        <v>618</v>
      </c>
      <c r="B25" s="72">
        <f>'TAB6'!B10</f>
        <v>0</v>
      </c>
      <c r="C25" s="72">
        <f>'TAB6'!C10</f>
        <v>0</v>
      </c>
      <c r="D25" s="78">
        <f>'TAB6'!D10</f>
        <v>0</v>
      </c>
      <c r="E25" s="72">
        <f>'TAB6'!E10</f>
        <v>0</v>
      </c>
      <c r="F25" s="83"/>
      <c r="G25" s="637"/>
    </row>
    <row r="26" spans="1:8" s="73" customFormat="1" ht="14.45" customHeight="1" x14ac:dyDescent="0.3">
      <c r="A26" s="527" t="s">
        <v>619</v>
      </c>
      <c r="B26" s="72">
        <f>'TAB6'!B11</f>
        <v>0</v>
      </c>
      <c r="C26" s="72">
        <f>'TAB6'!C11</f>
        <v>0</v>
      </c>
      <c r="D26" s="78">
        <f>'TAB6'!D11</f>
        <v>0</v>
      </c>
      <c r="E26" s="72">
        <f>'TAB6'!E11</f>
        <v>0</v>
      </c>
      <c r="F26" s="86">
        <f>'TAB6'!F11</f>
        <v>0</v>
      </c>
      <c r="G26" s="637"/>
    </row>
    <row r="27" spans="1:8" s="73" customFormat="1" ht="27" x14ac:dyDescent="0.3">
      <c r="A27" s="527" t="s">
        <v>610</v>
      </c>
      <c r="B27" s="72">
        <f>'TAB6'!B12</f>
        <v>0</v>
      </c>
      <c r="C27" s="72">
        <f>'TAB6'!C12</f>
        <v>0</v>
      </c>
      <c r="D27" s="78">
        <f>'TAB6'!D12</f>
        <v>0</v>
      </c>
      <c r="E27" s="72">
        <f>'TAB6'!E12</f>
        <v>0</v>
      </c>
      <c r="F27" s="83"/>
      <c r="G27" s="638"/>
    </row>
    <row r="28" spans="1:8" s="73" customFormat="1" ht="12" customHeight="1" x14ac:dyDescent="0.3">
      <c r="A28" s="528" t="s">
        <v>2</v>
      </c>
      <c r="B28" s="72">
        <f>SUM(B29:B30)</f>
        <v>0</v>
      </c>
      <c r="C28" s="72">
        <f>SUM(C29:C30)</f>
        <v>0</v>
      </c>
      <c r="D28" s="72">
        <f>SUM(D29:D30)</f>
        <v>0</v>
      </c>
      <c r="E28" s="72">
        <f>SUM(E29:E30)</f>
        <v>0</v>
      </c>
      <c r="F28" s="83"/>
      <c r="G28" s="639" t="s">
        <v>202</v>
      </c>
      <c r="H28" s="632"/>
    </row>
    <row r="29" spans="1:8" s="73" customFormat="1" ht="12" customHeight="1" x14ac:dyDescent="0.3">
      <c r="A29" s="82" t="s">
        <v>893</v>
      </c>
      <c r="B29" s="72">
        <f>+'TAB7'!B7</f>
        <v>0</v>
      </c>
      <c r="C29" s="72">
        <f>+'TAB7'!C7</f>
        <v>0</v>
      </c>
      <c r="D29" s="78">
        <f t="shared" ref="D29:D31" si="1">B29-C29</f>
        <v>0</v>
      </c>
      <c r="E29" s="72">
        <f>D29</f>
        <v>0</v>
      </c>
      <c r="F29" s="83"/>
      <c r="G29" s="640"/>
      <c r="H29" s="632"/>
    </row>
    <row r="30" spans="1:8" s="73" customFormat="1" ht="12" customHeight="1" x14ac:dyDescent="0.3">
      <c r="A30" s="82" t="s">
        <v>894</v>
      </c>
      <c r="B30" s="473">
        <f>+'TAB7'!B8</f>
        <v>0</v>
      </c>
      <c r="C30" s="473">
        <f>+'TAB7'!C8</f>
        <v>0</v>
      </c>
      <c r="D30" s="78">
        <f t="shared" si="1"/>
        <v>0</v>
      </c>
      <c r="E30" s="72">
        <f t="shared" ref="E30" si="2">D30</f>
        <v>0</v>
      </c>
      <c r="F30" s="83"/>
      <c r="G30" s="641"/>
      <c r="H30" s="402"/>
    </row>
    <row r="31" spans="1:8" s="73" customFormat="1" x14ac:dyDescent="0.3">
      <c r="A31" s="528" t="s">
        <v>605</v>
      </c>
      <c r="B31" s="473">
        <f>+B32</f>
        <v>0</v>
      </c>
      <c r="C31" s="473">
        <f>+C32</f>
        <v>0</v>
      </c>
      <c r="D31" s="426">
        <f t="shared" si="1"/>
        <v>0</v>
      </c>
      <c r="E31" s="72">
        <f>D31</f>
        <v>0</v>
      </c>
      <c r="F31" s="80"/>
    </row>
    <row r="32" spans="1:8" s="73" customFormat="1" x14ac:dyDescent="0.3">
      <c r="A32" s="571" t="s">
        <v>998</v>
      </c>
      <c r="B32" s="476">
        <v>0</v>
      </c>
      <c r="C32" s="476">
        <v>0</v>
      </c>
      <c r="D32" s="426"/>
      <c r="E32" s="72"/>
      <c r="F32" s="83"/>
    </row>
    <row r="33" spans="1:20" s="73" customFormat="1" ht="15" x14ac:dyDescent="0.3">
      <c r="A33" s="528" t="s">
        <v>808</v>
      </c>
      <c r="B33" s="474"/>
      <c r="C33" s="474"/>
      <c r="D33" s="78" t="e">
        <f>+'TAB8'!E16</f>
        <v>#N/A</v>
      </c>
      <c r="E33" s="72" t="e">
        <f>D33</f>
        <v>#N/A</v>
      </c>
      <c r="F33" s="83"/>
      <c r="G33" s="391" t="s">
        <v>884</v>
      </c>
      <c r="H33" s="389"/>
    </row>
    <row r="34" spans="1:20" s="89" customFormat="1" x14ac:dyDescent="0.3">
      <c r="A34" s="529" t="s">
        <v>429</v>
      </c>
      <c r="B34" s="88">
        <f>SUM(B8,B11,B28,B31,B33)</f>
        <v>0</v>
      </c>
      <c r="C34" s="88">
        <f>SUM(C8,C11,C28,C31,C33)</f>
        <v>0</v>
      </c>
      <c r="D34" s="88" t="e">
        <f>SUM(D8,D11,D28,D31,D33)</f>
        <v>#N/A</v>
      </c>
      <c r="E34" s="88" t="e">
        <f>SUM(E8,E11,E28,E31,E33)</f>
        <v>#N/A</v>
      </c>
      <c r="F34" s="88">
        <f>SUM(F8,F11,F28,F31,F33)</f>
        <v>0</v>
      </c>
      <c r="G34" s="59"/>
      <c r="H34" s="390"/>
    </row>
    <row r="35" spans="1:20" s="73" customFormat="1" x14ac:dyDescent="0.3">
      <c r="A35" s="269"/>
      <c r="B35" s="72"/>
      <c r="C35" s="78"/>
      <c r="D35" s="78"/>
      <c r="E35" s="72"/>
      <c r="F35" s="81"/>
      <c r="G35" s="41"/>
      <c r="H35" s="389"/>
    </row>
    <row r="36" spans="1:20" s="73" customFormat="1" x14ac:dyDescent="0.3">
      <c r="A36" s="71" t="s">
        <v>10</v>
      </c>
      <c r="B36" s="72"/>
      <c r="C36" s="78"/>
      <c r="D36" s="78"/>
      <c r="E36" s="72"/>
      <c r="F36" s="81"/>
      <c r="G36" s="41"/>
    </row>
    <row r="37" spans="1:20" s="73" customFormat="1" x14ac:dyDescent="0.3">
      <c r="A37" s="176" t="s">
        <v>433</v>
      </c>
      <c r="B37" s="78">
        <f>'TAB9'!B36</f>
        <v>0</v>
      </c>
      <c r="C37" s="78">
        <f>'TAB9'!C36</f>
        <v>0</v>
      </c>
      <c r="D37" s="78">
        <f>'TAB9'!D36</f>
        <v>0</v>
      </c>
      <c r="E37" s="78">
        <f>'TAB9'!E36</f>
        <v>0</v>
      </c>
      <c r="F37" s="83"/>
      <c r="G37" s="633" t="s">
        <v>203</v>
      </c>
    </row>
    <row r="38" spans="1:20" s="73" customFormat="1" x14ac:dyDescent="0.3">
      <c r="A38" s="176" t="s">
        <v>434</v>
      </c>
      <c r="B38" s="78">
        <f>'TAB9'!B37</f>
        <v>0</v>
      </c>
      <c r="C38" s="78">
        <f>'TAB9'!C37</f>
        <v>0</v>
      </c>
      <c r="D38" s="78">
        <f>'TAB9'!D37</f>
        <v>0</v>
      </c>
      <c r="E38" s="78">
        <f>'TAB9'!E37</f>
        <v>0</v>
      </c>
      <c r="F38" s="83"/>
      <c r="G38" s="634"/>
    </row>
    <row r="39" spans="1:20" s="73" customFormat="1" x14ac:dyDescent="0.3">
      <c r="A39" s="176" t="s">
        <v>633</v>
      </c>
      <c r="B39" s="78">
        <f>'TAB9'!B38</f>
        <v>0</v>
      </c>
      <c r="C39" s="78">
        <f>'TAB9'!C38</f>
        <v>0</v>
      </c>
      <c r="D39" s="78">
        <f>'TAB9'!D38</f>
        <v>0</v>
      </c>
      <c r="E39" s="78">
        <f>'TAB9'!E38</f>
        <v>0</v>
      </c>
      <c r="F39" s="83"/>
      <c r="G39" s="634"/>
    </row>
    <row r="40" spans="1:20" s="73" customFormat="1" x14ac:dyDescent="0.3">
      <c r="A40" s="176" t="s">
        <v>516</v>
      </c>
      <c r="B40" s="78">
        <f>'TAB9'!B39</f>
        <v>0</v>
      </c>
      <c r="C40" s="78">
        <f>'TAB9'!C39</f>
        <v>0</v>
      </c>
      <c r="D40" s="78">
        <f>'TAB9'!D39</f>
        <v>0</v>
      </c>
      <c r="E40" s="78">
        <f>'TAB9'!E39</f>
        <v>0</v>
      </c>
      <c r="F40" s="83"/>
      <c r="G40" s="634"/>
    </row>
    <row r="41" spans="1:20" s="73" customFormat="1" x14ac:dyDescent="0.3">
      <c r="A41" s="176" t="s">
        <v>446</v>
      </c>
      <c r="B41" s="78">
        <f>'TAB9'!B40</f>
        <v>0</v>
      </c>
      <c r="C41" s="78">
        <f>'TAB9'!C40</f>
        <v>0</v>
      </c>
      <c r="D41" s="78">
        <f>'TAB9'!D40</f>
        <v>0</v>
      </c>
      <c r="E41" s="78">
        <f>'TAB9'!E40</f>
        <v>0</v>
      </c>
      <c r="F41" s="83"/>
      <c r="G41" s="634"/>
    </row>
    <row r="42" spans="1:20" s="73" customFormat="1" x14ac:dyDescent="0.3">
      <c r="A42" s="176" t="str">
        <f>'TAB9'!A41</f>
        <v>Chiffre d'affaires - Dépassement forfait d'énergie réactive</v>
      </c>
      <c r="B42" s="78">
        <f>'TAB9'!B41</f>
        <v>0</v>
      </c>
      <c r="C42" s="78">
        <f>'TAB9'!C41</f>
        <v>0</v>
      </c>
      <c r="D42" s="78">
        <f>'TAB9'!D41</f>
        <v>0</v>
      </c>
      <c r="E42" s="78">
        <f>'TAB9'!E41</f>
        <v>0</v>
      </c>
      <c r="F42" s="83"/>
      <c r="G42" s="634"/>
    </row>
    <row r="43" spans="1:20" s="73" customFormat="1" x14ac:dyDescent="0.3">
      <c r="A43" s="176" t="s">
        <v>447</v>
      </c>
      <c r="B43" s="78">
        <f>'TAB9'!B42</f>
        <v>0</v>
      </c>
      <c r="C43" s="78">
        <f>'TAB9'!C42</f>
        <v>0</v>
      </c>
      <c r="D43" s="78">
        <f>'TAB9'!D42</f>
        <v>0</v>
      </c>
      <c r="E43" s="78">
        <f>'TAB9'!E42</f>
        <v>0</v>
      </c>
      <c r="F43" s="83"/>
      <c r="G43" s="634"/>
    </row>
    <row r="44" spans="1:20" s="73" customFormat="1" x14ac:dyDescent="0.3">
      <c r="A44" s="176" t="s">
        <v>448</v>
      </c>
      <c r="B44" s="78">
        <f>'TAB9'!B43</f>
        <v>0</v>
      </c>
      <c r="C44" s="78">
        <f>'TAB9'!C43</f>
        <v>0</v>
      </c>
      <c r="D44" s="78">
        <f>'TAB9'!D43</f>
        <v>0</v>
      </c>
      <c r="E44" s="78">
        <f>'TAB9'!E43</f>
        <v>0</v>
      </c>
      <c r="F44" s="83"/>
      <c r="G44" s="634"/>
    </row>
    <row r="45" spans="1:20" s="89" customFormat="1" x14ac:dyDescent="0.3">
      <c r="A45" s="529" t="s">
        <v>429</v>
      </c>
      <c r="B45" s="88">
        <f>SUM(B37:B44)</f>
        <v>0</v>
      </c>
      <c r="C45" s="88">
        <f>SUM(C37:C44)</f>
        <v>0</v>
      </c>
      <c r="D45" s="88">
        <f>SUM(D37:D44)</f>
        <v>0</v>
      </c>
      <c r="E45" s="88">
        <f>SUM(E37:E44)</f>
        <v>0</v>
      </c>
      <c r="F45" s="178"/>
      <c r="G45" s="634"/>
      <c r="T45" s="73"/>
    </row>
    <row r="46" spans="1:20" s="73" customFormat="1" x14ac:dyDescent="0.3">
      <c r="A46" s="146"/>
      <c r="B46" s="72"/>
      <c r="C46" s="78"/>
      <c r="D46" s="78"/>
      <c r="E46" s="72"/>
      <c r="F46" s="81"/>
      <c r="G46" s="41"/>
    </row>
    <row r="47" spans="1:20" s="89" customFormat="1" x14ac:dyDescent="0.3">
      <c r="A47" s="87" t="s">
        <v>14</v>
      </c>
      <c r="B47" s="88">
        <f>SUM(B34,B45)</f>
        <v>0</v>
      </c>
      <c r="C47" s="88">
        <f>SUM(C34,C45)</f>
        <v>0</v>
      </c>
      <c r="D47" s="88" t="e">
        <f>SUM(D34,D45)</f>
        <v>#N/A</v>
      </c>
      <c r="E47" s="88" t="e">
        <f>SUM(E34,E45)</f>
        <v>#N/A</v>
      </c>
      <c r="F47" s="88">
        <f>SUM(F34,F45)</f>
        <v>0</v>
      </c>
      <c r="G47" s="59"/>
    </row>
    <row r="48" spans="1:20" s="73" customFormat="1" x14ac:dyDescent="0.3">
      <c r="A48" s="146"/>
      <c r="B48" s="199"/>
      <c r="C48" s="144"/>
      <c r="D48" s="144"/>
      <c r="E48" s="199"/>
      <c r="F48" s="200"/>
      <c r="G48" s="41"/>
    </row>
    <row r="49" spans="1:7" s="73" customFormat="1" x14ac:dyDescent="0.3">
      <c r="A49" s="87" t="s">
        <v>1002</v>
      </c>
      <c r="B49" s="199"/>
      <c r="C49" s="144"/>
      <c r="D49" s="144"/>
      <c r="E49" s="199"/>
      <c r="F49" s="476"/>
      <c r="G49" s="573" t="s">
        <v>1017</v>
      </c>
    </row>
    <row r="50" spans="1:7" s="73" customFormat="1" x14ac:dyDescent="0.3">
      <c r="A50" s="146"/>
      <c r="B50" s="199"/>
      <c r="C50" s="144"/>
      <c r="D50" s="144"/>
      <c r="E50" s="199"/>
      <c r="F50" s="200"/>
      <c r="G50" s="41"/>
    </row>
    <row r="51" spans="1:7" s="73" customFormat="1" x14ac:dyDescent="0.3">
      <c r="A51" s="146"/>
      <c r="B51" s="145"/>
      <c r="C51" s="146"/>
      <c r="D51" s="146"/>
      <c r="E51" s="118"/>
      <c r="G51" s="41"/>
    </row>
    <row r="52" spans="1:7" s="73" customFormat="1" x14ac:dyDescent="0.3">
      <c r="A52" s="631" t="s">
        <v>891</v>
      </c>
      <c r="B52" s="631"/>
      <c r="C52" s="146"/>
      <c r="D52" s="146"/>
      <c r="E52" s="118"/>
      <c r="G52" s="41"/>
    </row>
    <row r="53" spans="1:7" s="73" customFormat="1" x14ac:dyDescent="0.3">
      <c r="A53" s="340"/>
      <c r="B53" s="341"/>
      <c r="C53" s="146"/>
      <c r="D53" s="146"/>
      <c r="E53" s="118"/>
      <c r="G53" s="41"/>
    </row>
    <row r="54" spans="1:7" s="73" customFormat="1" x14ac:dyDescent="0.3">
      <c r="A54" s="146"/>
      <c r="B54" s="342">
        <f>TAB00!E14</f>
        <v>2024</v>
      </c>
      <c r="C54" s="146"/>
      <c r="D54" s="146"/>
      <c r="E54" s="118"/>
      <c r="G54" s="41"/>
    </row>
    <row r="55" spans="1:7" s="73" customFormat="1" x14ac:dyDescent="0.3">
      <c r="A55" s="261" t="s">
        <v>602</v>
      </c>
      <c r="B55" s="199">
        <f>E13</f>
        <v>0</v>
      </c>
      <c r="C55" s="146"/>
      <c r="D55" s="146"/>
      <c r="E55" s="118"/>
      <c r="G55" s="41"/>
    </row>
    <row r="56" spans="1:7" s="73" customFormat="1" x14ac:dyDescent="0.3">
      <c r="A56" s="261" t="s">
        <v>603</v>
      </c>
      <c r="B56" s="199">
        <f>E14</f>
        <v>0</v>
      </c>
      <c r="C56" s="146"/>
      <c r="D56" s="146"/>
      <c r="E56" s="118"/>
      <c r="G56" s="41"/>
    </row>
    <row r="57" spans="1:7" s="73" customFormat="1" x14ac:dyDescent="0.3">
      <c r="A57" s="261" t="s">
        <v>630</v>
      </c>
      <c r="B57" s="199">
        <f>E15</f>
        <v>0</v>
      </c>
      <c r="C57" s="146"/>
      <c r="D57" s="146"/>
      <c r="E57" s="118"/>
      <c r="G57" s="41"/>
    </row>
    <row r="58" spans="1:7" s="73" customFormat="1" x14ac:dyDescent="0.3">
      <c r="A58" s="261" t="s">
        <v>620</v>
      </c>
      <c r="B58" s="199">
        <f>E16+E38</f>
        <v>0</v>
      </c>
      <c r="C58" s="146"/>
      <c r="D58" s="146"/>
      <c r="E58" s="118"/>
      <c r="G58" s="41"/>
    </row>
    <row r="59" spans="1:7" s="73" customFormat="1" x14ac:dyDescent="0.3">
      <c r="A59" s="261" t="s">
        <v>621</v>
      </c>
      <c r="B59" s="199">
        <f>E17+E39</f>
        <v>0</v>
      </c>
      <c r="C59" s="146"/>
      <c r="D59" s="146"/>
      <c r="E59" s="118"/>
      <c r="G59" s="41"/>
    </row>
    <row r="60" spans="1:7" s="73" customFormat="1" x14ac:dyDescent="0.3">
      <c r="A60" s="261" t="s">
        <v>622</v>
      </c>
      <c r="B60" s="199">
        <f>E18+E40</f>
        <v>0</v>
      </c>
      <c r="C60" s="146"/>
      <c r="D60" s="146"/>
      <c r="E60" s="118"/>
      <c r="G60" s="41"/>
    </row>
    <row r="61" spans="1:7" s="73" customFormat="1" x14ac:dyDescent="0.3">
      <c r="A61" s="261" t="s">
        <v>623</v>
      </c>
      <c r="B61" s="199">
        <f>E19</f>
        <v>0</v>
      </c>
      <c r="C61" s="146"/>
      <c r="D61" s="146"/>
      <c r="E61" s="118"/>
      <c r="G61" s="41"/>
    </row>
    <row r="62" spans="1:7" s="73" customFormat="1" x14ac:dyDescent="0.3">
      <c r="A62" s="261" t="s">
        <v>624</v>
      </c>
      <c r="B62" s="199">
        <f>E20</f>
        <v>0</v>
      </c>
      <c r="C62" s="146"/>
      <c r="D62" s="146"/>
      <c r="E62" s="118"/>
      <c r="G62" s="41"/>
    </row>
    <row r="63" spans="1:7" s="73" customFormat="1" x14ac:dyDescent="0.3">
      <c r="A63" s="261" t="s">
        <v>625</v>
      </c>
      <c r="B63" s="199">
        <f t="shared" ref="B63:B69" si="3">E22</f>
        <v>0</v>
      </c>
      <c r="C63" s="146"/>
      <c r="D63" s="146"/>
      <c r="E63" s="118"/>
      <c r="G63" s="41"/>
    </row>
    <row r="64" spans="1:7" s="73" customFormat="1" x14ac:dyDescent="0.3">
      <c r="A64" s="261" t="s">
        <v>626</v>
      </c>
      <c r="B64" s="199">
        <f t="shared" si="3"/>
        <v>0</v>
      </c>
      <c r="C64" s="146"/>
      <c r="D64" s="146"/>
      <c r="E64" s="118"/>
      <c r="G64" s="41"/>
    </row>
    <row r="65" spans="1:7" s="73" customFormat="1" x14ac:dyDescent="0.3">
      <c r="A65" s="261" t="s">
        <v>627</v>
      </c>
      <c r="B65" s="199">
        <f t="shared" si="3"/>
        <v>0</v>
      </c>
      <c r="C65" s="146"/>
      <c r="D65" s="146"/>
      <c r="E65" s="118"/>
      <c r="G65" s="41"/>
    </row>
    <row r="66" spans="1:7" s="73" customFormat="1" x14ac:dyDescent="0.3">
      <c r="A66" s="261" t="s">
        <v>628</v>
      </c>
      <c r="B66" s="199">
        <f t="shared" si="3"/>
        <v>0</v>
      </c>
      <c r="C66" s="146"/>
      <c r="D66" s="146"/>
      <c r="E66" s="118"/>
      <c r="G66" s="41"/>
    </row>
    <row r="67" spans="1:7" s="73" customFormat="1" x14ac:dyDescent="0.3">
      <c r="A67" s="261" t="s">
        <v>640</v>
      </c>
      <c r="B67" s="199">
        <f t="shared" si="3"/>
        <v>0</v>
      </c>
      <c r="C67" s="146"/>
      <c r="D67" s="146"/>
      <c r="E67" s="118"/>
      <c r="G67" s="41"/>
    </row>
    <row r="68" spans="1:7" s="73" customFormat="1" x14ac:dyDescent="0.3">
      <c r="A68" s="261" t="s">
        <v>629</v>
      </c>
      <c r="B68" s="199">
        <f t="shared" si="3"/>
        <v>0</v>
      </c>
      <c r="C68" s="146"/>
      <c r="D68" s="146"/>
      <c r="E68" s="118"/>
      <c r="G68" s="41"/>
    </row>
    <row r="69" spans="1:7" s="73" customFormat="1" x14ac:dyDescent="0.3">
      <c r="A69" s="261" t="s">
        <v>631</v>
      </c>
      <c r="B69" s="199">
        <f t="shared" si="3"/>
        <v>0</v>
      </c>
      <c r="C69" s="146"/>
      <c r="D69" s="146"/>
      <c r="E69" s="118"/>
      <c r="G69" s="41"/>
    </row>
    <row r="70" spans="1:7" s="73" customFormat="1" x14ac:dyDescent="0.3">
      <c r="A70" s="261" t="s">
        <v>632</v>
      </c>
      <c r="B70" s="199">
        <f>SUM(E41:E44,E37)+E31</f>
        <v>0</v>
      </c>
      <c r="C70" s="146"/>
      <c r="D70" s="146"/>
      <c r="E70" s="118"/>
      <c r="G70" s="41"/>
    </row>
    <row r="71" spans="1:7" s="73" customFormat="1" x14ac:dyDescent="0.3">
      <c r="A71" s="508" t="s">
        <v>764</v>
      </c>
      <c r="B71" s="148" t="e">
        <f>+E33</f>
        <v>#N/A</v>
      </c>
      <c r="C71" s="146"/>
      <c r="D71" s="146"/>
      <c r="E71" s="118"/>
      <c r="G71" s="41"/>
    </row>
    <row r="72" spans="1:7" s="73" customFormat="1" x14ac:dyDescent="0.3">
      <c r="A72" s="261" t="s">
        <v>1003</v>
      </c>
      <c r="B72" s="148">
        <f>-F49</f>
        <v>0</v>
      </c>
      <c r="C72" s="146"/>
      <c r="D72" s="146"/>
      <c r="E72" s="118"/>
      <c r="G72" s="41"/>
    </row>
    <row r="73" spans="1:7" s="73" customFormat="1" x14ac:dyDescent="0.3">
      <c r="A73" s="343" t="s">
        <v>634</v>
      </c>
      <c r="B73" s="344" t="e">
        <f>SUM(B55:B72)</f>
        <v>#N/A</v>
      </c>
      <c r="C73" s="146"/>
      <c r="D73" s="146"/>
      <c r="E73" s="118"/>
      <c r="G73" s="41"/>
    </row>
    <row r="74" spans="1:7" s="73" customFormat="1" x14ac:dyDescent="0.3">
      <c r="A74" s="490" t="s">
        <v>850</v>
      </c>
      <c r="B74" s="496" t="e">
        <f>+B73-E47+F49</f>
        <v>#N/A</v>
      </c>
      <c r="C74" s="146"/>
      <c r="D74" s="146"/>
      <c r="E74" s="118"/>
      <c r="G74" s="41"/>
    </row>
    <row r="75" spans="1:7" s="73" customFormat="1" x14ac:dyDescent="0.3">
      <c r="A75" s="490"/>
      <c r="B75" s="496"/>
      <c r="C75" s="146"/>
      <c r="D75" s="146"/>
      <c r="E75" s="118"/>
      <c r="G75" s="41"/>
    </row>
    <row r="76" spans="1:7" s="73" customFormat="1" x14ac:dyDescent="0.3">
      <c r="A76" s="490"/>
      <c r="B76" s="496"/>
      <c r="C76" s="146"/>
      <c r="D76" s="146"/>
      <c r="E76" s="118"/>
      <c r="G76" s="41"/>
    </row>
    <row r="77" spans="1:7" s="73" customFormat="1" x14ac:dyDescent="0.3">
      <c r="A77" s="490"/>
      <c r="B77" s="496"/>
      <c r="C77" s="146"/>
      <c r="D77" s="146"/>
      <c r="E77" s="118"/>
      <c r="G77" s="41"/>
    </row>
    <row r="78" spans="1:7" s="73" customFormat="1" x14ac:dyDescent="0.3">
      <c r="A78" s="631" t="s">
        <v>892</v>
      </c>
      <c r="B78" s="631"/>
      <c r="C78" s="146"/>
      <c r="D78" s="146"/>
      <c r="E78" s="118"/>
      <c r="G78" s="41"/>
    </row>
    <row r="79" spans="1:7" s="73" customFormat="1" x14ac:dyDescent="0.3">
      <c r="A79" s="490"/>
      <c r="B79" s="496"/>
      <c r="C79" s="146"/>
      <c r="D79" s="146"/>
      <c r="E79" s="118"/>
      <c r="G79" s="41"/>
    </row>
    <row r="80" spans="1:7" s="73" customFormat="1" x14ac:dyDescent="0.3">
      <c r="A80" s="146"/>
      <c r="B80" s="342">
        <f>TAB00!E40</f>
        <v>2.2200000000000001E-2</v>
      </c>
      <c r="C80" s="146"/>
      <c r="D80" s="146"/>
      <c r="E80" s="118"/>
      <c r="G80" s="41"/>
    </row>
    <row r="81" spans="1:7" s="73" customFormat="1" x14ac:dyDescent="0.3">
      <c r="A81" s="261" t="s">
        <v>635</v>
      </c>
      <c r="B81" s="199">
        <f>+F9</f>
        <v>0</v>
      </c>
      <c r="C81" s="146"/>
      <c r="D81" s="146"/>
      <c r="E81" s="118"/>
      <c r="G81" s="41"/>
    </row>
    <row r="82" spans="1:7" s="73" customFormat="1" x14ac:dyDescent="0.3">
      <c r="A82" s="261" t="s">
        <v>636</v>
      </c>
      <c r="B82" s="199">
        <f>+F10</f>
        <v>0</v>
      </c>
      <c r="C82" s="146"/>
      <c r="D82" s="146"/>
      <c r="E82" s="118"/>
      <c r="G82" s="41"/>
    </row>
    <row r="83" spans="1:7" s="73" customFormat="1" x14ac:dyDescent="0.3">
      <c r="A83" s="261" t="s">
        <v>637</v>
      </c>
      <c r="B83" s="199">
        <f>F14</f>
        <v>0</v>
      </c>
      <c r="C83" s="146"/>
      <c r="D83" s="146"/>
      <c r="E83" s="118"/>
      <c r="G83" s="41"/>
    </row>
    <row r="84" spans="1:7" s="73" customFormat="1" x14ac:dyDescent="0.3">
      <c r="A84" s="261" t="s">
        <v>638</v>
      </c>
      <c r="B84" s="199">
        <f>F22</f>
        <v>0</v>
      </c>
      <c r="C84" s="146"/>
      <c r="D84" s="146"/>
      <c r="E84" s="118"/>
      <c r="G84" s="41"/>
    </row>
    <row r="85" spans="1:7" s="73" customFormat="1" x14ac:dyDescent="0.3">
      <c r="A85" s="261" t="s">
        <v>639</v>
      </c>
      <c r="B85" s="199">
        <f>F26</f>
        <v>0</v>
      </c>
      <c r="C85" s="146"/>
      <c r="D85" s="146"/>
      <c r="E85" s="118"/>
      <c r="G85" s="41"/>
    </row>
    <row r="86" spans="1:7" s="73" customFormat="1" x14ac:dyDescent="0.3">
      <c r="A86" s="261" t="s">
        <v>1003</v>
      </c>
      <c r="B86" s="199">
        <f>+F49</f>
        <v>0</v>
      </c>
      <c r="C86" s="146"/>
      <c r="D86" s="146"/>
      <c r="E86" s="118"/>
      <c r="G86" s="41"/>
    </row>
    <row r="87" spans="1:7" s="73" customFormat="1" x14ac:dyDescent="0.3">
      <c r="A87" s="343" t="s">
        <v>641</v>
      </c>
      <c r="B87" s="344">
        <f>SUM(B81:B86)</f>
        <v>0</v>
      </c>
      <c r="C87" s="146"/>
      <c r="D87" s="146"/>
      <c r="E87" s="118"/>
      <c r="G87" s="41"/>
    </row>
    <row r="88" spans="1:7" s="73" customFormat="1" x14ac:dyDescent="0.3">
      <c r="A88" s="490" t="s">
        <v>850</v>
      </c>
      <c r="B88" s="496">
        <f>+B87-F47-F49</f>
        <v>0</v>
      </c>
      <c r="C88" s="146"/>
      <c r="D88" s="146"/>
      <c r="E88" s="118"/>
      <c r="G88" s="41"/>
    </row>
    <row r="89" spans="1:7" s="73" customFormat="1" x14ac:dyDescent="0.3">
      <c r="A89" s="146"/>
      <c r="B89" s="145"/>
      <c r="C89" s="146"/>
      <c r="D89" s="146"/>
      <c r="E89" s="118"/>
      <c r="G89" s="41"/>
    </row>
    <row r="90" spans="1:7" s="73" customFormat="1" x14ac:dyDescent="0.3">
      <c r="A90" s="146"/>
      <c r="B90" s="145"/>
      <c r="C90" s="146"/>
      <c r="D90" s="146"/>
      <c r="E90" s="118"/>
      <c r="G90" s="41"/>
    </row>
    <row r="91" spans="1:7" s="73" customFormat="1" x14ac:dyDescent="0.3">
      <c r="A91" s="146"/>
      <c r="B91" s="145"/>
      <c r="C91" s="146"/>
      <c r="D91" s="146"/>
      <c r="E91" s="118"/>
      <c r="G91" s="41"/>
    </row>
    <row r="92" spans="1:7" s="73" customFormat="1" x14ac:dyDescent="0.3">
      <c r="A92" s="146"/>
      <c r="B92" s="145"/>
      <c r="C92" s="146"/>
      <c r="D92" s="146"/>
      <c r="E92" s="118"/>
      <c r="G92" s="41"/>
    </row>
    <row r="93" spans="1:7" s="73" customFormat="1" x14ac:dyDescent="0.3">
      <c r="A93" s="146"/>
      <c r="B93" s="145"/>
      <c r="C93" s="146"/>
      <c r="D93" s="146"/>
      <c r="E93" s="118"/>
      <c r="G93" s="41"/>
    </row>
    <row r="94" spans="1:7" s="73" customFormat="1" x14ac:dyDescent="0.3">
      <c r="A94" s="146"/>
      <c r="B94" s="145"/>
      <c r="C94" s="146"/>
      <c r="D94" s="146"/>
      <c r="E94" s="118"/>
      <c r="G94" s="41"/>
    </row>
    <row r="95" spans="1:7" s="73" customFormat="1" x14ac:dyDescent="0.3">
      <c r="A95" s="146"/>
      <c r="B95" s="145"/>
      <c r="C95" s="146"/>
      <c r="D95" s="146"/>
      <c r="E95" s="118"/>
      <c r="G95" s="41"/>
    </row>
    <row r="96" spans="1:7" s="73" customFormat="1" x14ac:dyDescent="0.3">
      <c r="A96" s="146"/>
      <c r="B96" s="145"/>
      <c r="C96" s="146"/>
      <c r="D96" s="146"/>
      <c r="E96" s="118"/>
      <c r="G96" s="41"/>
    </row>
    <row r="97" spans="1:7" s="73" customFormat="1" x14ac:dyDescent="0.3">
      <c r="A97" s="146"/>
      <c r="B97" s="145"/>
      <c r="C97" s="146"/>
      <c r="D97" s="146"/>
      <c r="E97" s="118"/>
      <c r="G97" s="41"/>
    </row>
    <row r="98" spans="1:7" s="73" customFormat="1" x14ac:dyDescent="0.3">
      <c r="A98" s="146"/>
      <c r="B98" s="145"/>
      <c r="C98" s="146"/>
      <c r="D98" s="146"/>
      <c r="E98" s="118"/>
      <c r="G98" s="41"/>
    </row>
    <row r="99" spans="1:7" s="73" customFormat="1" x14ac:dyDescent="0.3">
      <c r="A99" s="146"/>
      <c r="B99" s="145"/>
      <c r="C99" s="146"/>
      <c r="D99" s="146"/>
      <c r="E99" s="118"/>
      <c r="G99" s="41"/>
    </row>
    <row r="100" spans="1:7" s="73" customFormat="1" x14ac:dyDescent="0.3">
      <c r="A100" s="146"/>
      <c r="B100" s="145"/>
      <c r="C100" s="146"/>
      <c r="D100" s="146"/>
      <c r="E100" s="118"/>
      <c r="G100" s="41"/>
    </row>
    <row r="101" spans="1:7" s="73" customFormat="1" x14ac:dyDescent="0.3">
      <c r="A101" s="146"/>
      <c r="B101" s="145"/>
      <c r="C101" s="146"/>
      <c r="D101" s="146"/>
      <c r="E101" s="118"/>
      <c r="G101" s="41"/>
    </row>
    <row r="102" spans="1:7" s="73" customFormat="1" x14ac:dyDescent="0.3">
      <c r="A102" s="146"/>
      <c r="B102" s="145"/>
      <c r="C102" s="146"/>
      <c r="D102" s="146"/>
      <c r="E102" s="118"/>
      <c r="G102" s="41"/>
    </row>
    <row r="103" spans="1:7" s="73" customFormat="1" x14ac:dyDescent="0.3">
      <c r="A103" s="146"/>
      <c r="B103" s="145"/>
      <c r="C103" s="146"/>
      <c r="D103" s="146"/>
      <c r="E103" s="118"/>
      <c r="G103" s="41"/>
    </row>
    <row r="104" spans="1:7" s="73" customFormat="1" x14ac:dyDescent="0.3">
      <c r="A104" s="146"/>
      <c r="B104" s="145"/>
      <c r="C104" s="146"/>
      <c r="D104" s="146"/>
      <c r="E104" s="118"/>
      <c r="G104" s="41"/>
    </row>
    <row r="105" spans="1:7" s="73" customFormat="1" x14ac:dyDescent="0.3">
      <c r="A105" s="146"/>
      <c r="B105" s="145"/>
      <c r="C105" s="146"/>
      <c r="D105" s="146"/>
      <c r="E105" s="118"/>
      <c r="G105" s="41"/>
    </row>
    <row r="106" spans="1:7" s="73" customFormat="1" x14ac:dyDescent="0.3">
      <c r="A106" s="146"/>
      <c r="B106" s="145"/>
      <c r="C106" s="146"/>
      <c r="D106" s="146"/>
      <c r="E106" s="118"/>
      <c r="G106" s="41"/>
    </row>
    <row r="107" spans="1:7" s="73" customFormat="1" x14ac:dyDescent="0.3">
      <c r="A107" s="146"/>
      <c r="B107" s="145"/>
      <c r="C107" s="146"/>
      <c r="D107" s="146"/>
      <c r="E107" s="118"/>
      <c r="G107" s="41"/>
    </row>
    <row r="108" spans="1:7" s="73" customFormat="1" x14ac:dyDescent="0.3">
      <c r="A108" s="146"/>
      <c r="B108" s="145"/>
      <c r="C108" s="146"/>
      <c r="D108" s="146"/>
      <c r="E108" s="118"/>
      <c r="G108" s="41"/>
    </row>
    <row r="109" spans="1:7" s="73" customFormat="1" x14ac:dyDescent="0.3">
      <c r="A109" s="146"/>
      <c r="B109" s="145"/>
      <c r="C109" s="146"/>
      <c r="D109" s="146"/>
      <c r="E109" s="118"/>
      <c r="G109" s="41"/>
    </row>
    <row r="110" spans="1:7" s="73" customFormat="1" x14ac:dyDescent="0.3">
      <c r="A110" s="146"/>
      <c r="B110" s="145"/>
      <c r="C110" s="146"/>
      <c r="D110" s="146"/>
      <c r="E110" s="118"/>
      <c r="G110" s="41"/>
    </row>
    <row r="111" spans="1:7" s="73" customFormat="1" x14ac:dyDescent="0.3">
      <c r="A111" s="146"/>
      <c r="B111" s="145"/>
      <c r="C111" s="146"/>
      <c r="D111" s="146"/>
      <c r="E111" s="118"/>
      <c r="G111" s="41"/>
    </row>
    <row r="112" spans="1:7" s="73" customFormat="1" x14ac:dyDescent="0.3">
      <c r="A112" s="146"/>
      <c r="B112" s="145"/>
      <c r="C112" s="146"/>
      <c r="D112" s="146"/>
      <c r="E112" s="118"/>
      <c r="G112" s="41"/>
    </row>
    <row r="113" spans="1:7" s="73" customFormat="1" x14ac:dyDescent="0.3">
      <c r="A113" s="146"/>
      <c r="B113" s="145"/>
      <c r="C113" s="146"/>
      <c r="D113" s="146"/>
      <c r="E113" s="118"/>
      <c r="G113" s="41"/>
    </row>
    <row r="114" spans="1:7" s="73" customFormat="1" x14ac:dyDescent="0.3">
      <c r="A114" s="146"/>
      <c r="B114" s="145"/>
      <c r="C114" s="146"/>
      <c r="D114" s="146"/>
      <c r="E114" s="118"/>
      <c r="G114" s="41"/>
    </row>
    <row r="115" spans="1:7" s="73" customFormat="1" x14ac:dyDescent="0.3">
      <c r="A115" s="146"/>
      <c r="B115" s="145"/>
      <c r="C115" s="146"/>
      <c r="D115" s="146"/>
      <c r="E115" s="118"/>
      <c r="G115" s="41"/>
    </row>
    <row r="116" spans="1:7" s="73" customFormat="1" x14ac:dyDescent="0.3">
      <c r="A116" s="146"/>
      <c r="B116" s="145"/>
      <c r="C116" s="146"/>
      <c r="D116" s="146"/>
      <c r="E116" s="118"/>
      <c r="G116" s="41"/>
    </row>
    <row r="117" spans="1:7" s="73" customFormat="1" x14ac:dyDescent="0.3">
      <c r="A117" s="146"/>
      <c r="B117" s="145"/>
      <c r="C117" s="146"/>
      <c r="D117" s="146"/>
      <c r="E117" s="118"/>
      <c r="G117" s="41"/>
    </row>
    <row r="118" spans="1:7" s="73" customFormat="1" x14ac:dyDescent="0.3">
      <c r="A118" s="146"/>
      <c r="B118" s="145"/>
      <c r="C118" s="146"/>
      <c r="D118" s="146"/>
      <c r="E118" s="118"/>
      <c r="G118" s="41"/>
    </row>
    <row r="119" spans="1:7" s="73" customFormat="1" x14ac:dyDescent="0.3">
      <c r="A119" s="146"/>
      <c r="B119" s="145"/>
      <c r="C119" s="146"/>
      <c r="D119" s="146"/>
      <c r="E119" s="118"/>
      <c r="G119" s="41"/>
    </row>
    <row r="120" spans="1:7" s="73" customFormat="1" x14ac:dyDescent="0.3">
      <c r="A120" s="146"/>
      <c r="B120" s="145"/>
      <c r="C120" s="146"/>
      <c r="D120" s="146"/>
      <c r="E120" s="118"/>
      <c r="G120" s="41"/>
    </row>
    <row r="121" spans="1:7" s="73" customFormat="1" x14ac:dyDescent="0.3">
      <c r="A121" s="146"/>
      <c r="B121" s="145"/>
      <c r="C121" s="146"/>
      <c r="D121" s="146"/>
      <c r="E121" s="118"/>
      <c r="G121" s="41"/>
    </row>
    <row r="122" spans="1:7" s="73" customFormat="1" x14ac:dyDescent="0.3">
      <c r="A122" s="146"/>
      <c r="B122" s="145"/>
      <c r="C122" s="146"/>
      <c r="D122" s="146"/>
      <c r="E122" s="118"/>
      <c r="G122" s="41"/>
    </row>
    <row r="123" spans="1:7" s="73" customFormat="1" x14ac:dyDescent="0.3">
      <c r="A123" s="146"/>
      <c r="B123" s="145"/>
      <c r="C123" s="146"/>
      <c r="D123" s="146"/>
      <c r="E123" s="118"/>
      <c r="G123" s="41"/>
    </row>
    <row r="124" spans="1:7" s="73" customFormat="1" x14ac:dyDescent="0.3">
      <c r="A124" s="146"/>
      <c r="B124" s="145"/>
      <c r="C124" s="146"/>
      <c r="D124" s="146"/>
      <c r="E124" s="118"/>
      <c r="G124" s="41"/>
    </row>
    <row r="125" spans="1:7" s="73" customFormat="1" x14ac:dyDescent="0.3">
      <c r="A125" s="146"/>
      <c r="B125" s="145"/>
      <c r="C125" s="146"/>
      <c r="D125" s="146"/>
      <c r="E125" s="118"/>
      <c r="G125" s="41"/>
    </row>
    <row r="126" spans="1:7" s="73" customFormat="1" x14ac:dyDescent="0.3">
      <c r="A126" s="146"/>
      <c r="B126" s="145"/>
      <c r="C126" s="146"/>
      <c r="D126" s="146"/>
      <c r="E126" s="118"/>
      <c r="G126" s="41"/>
    </row>
    <row r="127" spans="1:7" s="73" customFormat="1" x14ac:dyDescent="0.3">
      <c r="A127" s="146"/>
      <c r="B127" s="145"/>
      <c r="C127" s="146"/>
      <c r="D127" s="146"/>
      <c r="E127" s="118"/>
      <c r="G127" s="41"/>
    </row>
    <row r="128" spans="1:7" s="73" customFormat="1" x14ac:dyDescent="0.3">
      <c r="A128" s="146"/>
      <c r="B128" s="145"/>
      <c r="C128" s="146"/>
      <c r="D128" s="146"/>
      <c r="E128" s="118"/>
      <c r="G128" s="41"/>
    </row>
    <row r="129" spans="1:7" s="73" customFormat="1" x14ac:dyDescent="0.3">
      <c r="A129" s="146"/>
      <c r="B129" s="145"/>
      <c r="C129" s="146"/>
      <c r="D129" s="146"/>
      <c r="E129" s="118"/>
      <c r="G129" s="41"/>
    </row>
    <row r="130" spans="1:7" s="73" customFormat="1" x14ac:dyDescent="0.3">
      <c r="A130" s="146"/>
      <c r="B130" s="145"/>
      <c r="C130" s="146"/>
      <c r="D130" s="146"/>
      <c r="E130" s="118"/>
      <c r="G130" s="41"/>
    </row>
    <row r="131" spans="1:7" s="73" customFormat="1" x14ac:dyDescent="0.3">
      <c r="A131" s="146"/>
      <c r="B131" s="145"/>
      <c r="C131" s="146"/>
      <c r="D131" s="146"/>
      <c r="E131" s="118"/>
      <c r="G131" s="41"/>
    </row>
    <row r="132" spans="1:7" s="73" customFormat="1" x14ac:dyDescent="0.3">
      <c r="A132" s="146"/>
      <c r="B132" s="145"/>
      <c r="C132" s="146"/>
      <c r="D132" s="146"/>
      <c r="E132" s="118"/>
      <c r="G132" s="41"/>
    </row>
    <row r="133" spans="1:7" x14ac:dyDescent="0.3">
      <c r="A133" s="146"/>
      <c r="B133" s="145"/>
    </row>
    <row r="134" spans="1:7" x14ac:dyDescent="0.3">
      <c r="A134" s="146"/>
      <c r="B134" s="145"/>
    </row>
    <row r="135" spans="1:7" x14ac:dyDescent="0.3">
      <c r="A135" s="146"/>
      <c r="B135" s="145"/>
    </row>
    <row r="136" spans="1:7" x14ac:dyDescent="0.3">
      <c r="A136" s="146"/>
      <c r="B136" s="145"/>
    </row>
    <row r="137" spans="1:7" x14ac:dyDescent="0.3">
      <c r="A137" s="146"/>
      <c r="B137" s="145"/>
    </row>
  </sheetData>
  <mergeCells count="8">
    <mergeCell ref="G9:G10"/>
    <mergeCell ref="A78:B78"/>
    <mergeCell ref="H28:H29"/>
    <mergeCell ref="A52:B52"/>
    <mergeCell ref="G37:G45"/>
    <mergeCell ref="G12:G20"/>
    <mergeCell ref="G21:G27"/>
    <mergeCell ref="G28:G30"/>
  </mergeCells>
  <hyperlinks>
    <hyperlink ref="A1" location="TAB00!A1" display="Retour page de garde" xr:uid="{00000000-0004-0000-0600-000002000000}"/>
    <hyperlink ref="G21:G27" location="'TAB6'!A1" display="TAB6" xr:uid="{00000000-0004-0000-0600-000003000000}"/>
    <hyperlink ref="G28:G29" location="'TAB9'!A1" display="'TAB9" xr:uid="{00000000-0004-0000-0600-000005000000}"/>
    <hyperlink ref="G37:G45" location="'TAB9'!A1" display="TAB9" xr:uid="{00000000-0004-0000-0600-000006000000}"/>
    <hyperlink ref="G12:G20" location="'TAB5'!A1" display="TAB5" xr:uid="{00000000-0004-0000-0600-000007000000}"/>
    <hyperlink ref="G33" location="'TAB 8'!A1" display="TAB8" xr:uid="{BE14856E-10A7-4157-804F-79527A69545E}"/>
    <hyperlink ref="G28:G30" location="'TAB7'!A1" display="TAB7" xr:uid="{2EEF287B-92AE-43AE-975C-D00A1B14CFD3}"/>
    <hyperlink ref="G9:G10" location="TAB4.1.1!Zone_d_impression" display="TAB4.1.1" xr:uid="{80AF5370-2D8F-4783-940B-F1F2BB2CC632}"/>
  </hyperlinks>
  <pageMargins left="0.7" right="0.7" top="0.75" bottom="0.75" header="0.3" footer="0.3"/>
  <pageSetup paperSize="9" scale="76" fitToHeight="2" orientation="landscape" r:id="rId1"/>
  <rowBreaks count="1" manualBreakCount="1">
    <brk id="4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C08F-DDCB-4222-BE38-E968350AE327}">
  <sheetPr published="0">
    <pageSetUpPr fitToPage="1"/>
  </sheetPr>
  <dimension ref="B1:J44"/>
  <sheetViews>
    <sheetView showGridLines="0" topLeftCell="B1" zoomScale="90" zoomScaleNormal="90" workbookViewId="0">
      <selection activeCell="B3" sqref="B3"/>
    </sheetView>
  </sheetViews>
  <sheetFormatPr baseColWidth="10" defaultColWidth="7.83203125" defaultRowHeight="13.5" x14ac:dyDescent="0.3"/>
  <cols>
    <col min="1" max="1" width="0" style="140" hidden="1" customWidth="1"/>
    <col min="2" max="2" width="82.1640625" style="142" bestFit="1" customWidth="1"/>
    <col min="3" max="3" width="17.83203125" style="141" customWidth="1"/>
    <col min="4" max="4" width="17.83203125" style="142" customWidth="1"/>
    <col min="5" max="5" width="5.83203125" style="142" customWidth="1"/>
    <col min="6" max="6" width="60.6640625" style="142" customWidth="1"/>
    <col min="7" max="7" width="17.83203125" style="142" customWidth="1"/>
    <col min="8" max="11" width="17.83203125" style="140" customWidth="1"/>
    <col min="12" max="16384" width="7.83203125" style="140"/>
  </cols>
  <sheetData>
    <row r="1" spans="2:8" ht="15" x14ac:dyDescent="0.3">
      <c r="B1" s="149" t="s">
        <v>33</v>
      </c>
      <c r="C1" s="140"/>
      <c r="D1" s="140"/>
      <c r="E1" s="140"/>
      <c r="F1" s="140"/>
      <c r="G1" s="140"/>
    </row>
    <row r="3" spans="2:8" ht="21" x14ac:dyDescent="0.3">
      <c r="B3" s="308" t="str">
        <f>TAB00!B57&amp;" : "&amp;TAB00!C57</f>
        <v>TAB3.1 : Principales variations coûts non contrôlables Budget N - Réel N</v>
      </c>
      <c r="C3" s="308"/>
      <c r="D3" s="308"/>
      <c r="E3" s="308"/>
      <c r="F3" s="308"/>
      <c r="G3" s="308"/>
      <c r="H3" s="308"/>
    </row>
    <row r="4" spans="2:8" s="444" customFormat="1" ht="21" x14ac:dyDescent="0.3">
      <c r="B4" s="450"/>
      <c r="C4" s="451"/>
      <c r="D4" s="451"/>
      <c r="E4" s="451"/>
      <c r="F4" s="451"/>
      <c r="G4" s="451"/>
    </row>
    <row r="5" spans="2:8" s="444" customFormat="1" ht="15" x14ac:dyDescent="0.3">
      <c r="B5" s="443"/>
      <c r="C5" s="458"/>
      <c r="D5" s="455"/>
      <c r="E5" s="455"/>
      <c r="F5" s="455"/>
    </row>
    <row r="6" spans="2:8" s="446" customFormat="1" x14ac:dyDescent="0.3">
      <c r="B6" s="71" t="s">
        <v>853</v>
      </c>
      <c r="C6" s="457">
        <f>+'TAB3'!B12</f>
        <v>0</v>
      </c>
      <c r="D6" s="449"/>
      <c r="E6" s="449"/>
      <c r="F6" s="449"/>
    </row>
    <row r="7" spans="2:8" s="446" customFormat="1" x14ac:dyDescent="0.3">
      <c r="B7" s="77" t="s">
        <v>809</v>
      </c>
      <c r="C7" s="457">
        <f>-'TAB3'!E13</f>
        <v>0</v>
      </c>
      <c r="D7" s="445"/>
      <c r="E7" s="445"/>
      <c r="F7" s="445"/>
    </row>
    <row r="8" spans="2:8" s="446" customFormat="1" ht="27" x14ac:dyDescent="0.3">
      <c r="B8" s="77" t="s">
        <v>810</v>
      </c>
      <c r="C8" s="457">
        <f>-'TAB3'!E14</f>
        <v>0</v>
      </c>
      <c r="D8" s="449"/>
      <c r="E8" s="449"/>
      <c r="F8" s="449"/>
    </row>
    <row r="9" spans="2:8" s="446" customFormat="1" ht="27" x14ac:dyDescent="0.3">
      <c r="B9" s="77" t="s">
        <v>811</v>
      </c>
      <c r="C9" s="457">
        <f>-'TAB3'!E15</f>
        <v>0</v>
      </c>
      <c r="D9" s="449"/>
      <c r="E9" s="449"/>
      <c r="F9" s="449"/>
    </row>
    <row r="10" spans="2:8" s="446" customFormat="1" x14ac:dyDescent="0.3">
      <c r="B10" s="77" t="s">
        <v>812</v>
      </c>
      <c r="C10" s="457">
        <f>-'TAB3'!E16</f>
        <v>0</v>
      </c>
      <c r="D10" s="449"/>
      <c r="E10" s="449"/>
      <c r="F10" s="449"/>
    </row>
    <row r="11" spans="2:8" s="446" customFormat="1" x14ac:dyDescent="0.3">
      <c r="B11" s="456" t="s">
        <v>813</v>
      </c>
      <c r="C11" s="457">
        <f>-'TAB3'!E17</f>
        <v>0</v>
      </c>
      <c r="D11" s="449"/>
      <c r="E11" s="449"/>
      <c r="F11" s="449"/>
    </row>
    <row r="12" spans="2:8" s="446" customFormat="1" x14ac:dyDescent="0.3">
      <c r="B12" s="85" t="s">
        <v>814</v>
      </c>
      <c r="C12" s="457">
        <f>-'TAB3'!E18</f>
        <v>0</v>
      </c>
      <c r="D12" s="449"/>
      <c r="E12" s="449"/>
      <c r="F12" s="449"/>
    </row>
    <row r="13" spans="2:8" s="446" customFormat="1" x14ac:dyDescent="0.3">
      <c r="B13" s="77" t="s">
        <v>815</v>
      </c>
      <c r="C13" s="457">
        <f>-'TAB3'!E19</f>
        <v>0</v>
      </c>
      <c r="D13" s="449"/>
      <c r="E13" s="449"/>
      <c r="F13" s="449"/>
    </row>
    <row r="14" spans="2:8" s="446" customFormat="1" x14ac:dyDescent="0.3">
      <c r="B14" s="85" t="s">
        <v>816</v>
      </c>
      <c r="C14" s="457">
        <f>-'TAB3'!E20</f>
        <v>0</v>
      </c>
      <c r="D14" s="449"/>
      <c r="E14" s="449"/>
      <c r="F14" s="449"/>
    </row>
    <row r="15" spans="2:8" s="446" customFormat="1" x14ac:dyDescent="0.3">
      <c r="B15" s="71" t="s">
        <v>857</v>
      </c>
      <c r="C15" s="457">
        <f>+SUM(C6:C14)</f>
        <v>0</v>
      </c>
      <c r="D15" s="449"/>
      <c r="E15" s="449"/>
      <c r="F15" s="449"/>
    </row>
    <row r="16" spans="2:8" s="446" customFormat="1" x14ac:dyDescent="0.3">
      <c r="B16" s="490" t="s">
        <v>850</v>
      </c>
      <c r="C16" s="457">
        <f>+C15-'TAB3'!C12</f>
        <v>0</v>
      </c>
      <c r="D16" s="449"/>
      <c r="E16" s="449"/>
      <c r="F16" s="449"/>
    </row>
    <row r="17" spans="2:6" s="446" customFormat="1" x14ac:dyDescent="0.3">
      <c r="B17" s="471"/>
      <c r="C17" s="457"/>
      <c r="D17" s="449"/>
      <c r="E17" s="449"/>
      <c r="F17" s="449"/>
    </row>
    <row r="18" spans="2:6" s="446" customFormat="1" x14ac:dyDescent="0.3">
      <c r="B18" s="470"/>
      <c r="C18" s="457"/>
      <c r="D18" s="449"/>
      <c r="E18" s="449"/>
      <c r="F18" s="449"/>
    </row>
    <row r="19" spans="2:6" s="446" customFormat="1" x14ac:dyDescent="0.3">
      <c r="B19" s="470"/>
      <c r="C19" s="457"/>
      <c r="D19" s="449"/>
      <c r="E19" s="449"/>
      <c r="F19" s="449"/>
    </row>
    <row r="20" spans="2:6" s="446" customFormat="1" x14ac:dyDescent="0.3">
      <c r="B20" s="470"/>
      <c r="C20" s="457"/>
      <c r="D20" s="449"/>
      <c r="E20" s="449"/>
      <c r="F20" s="449"/>
    </row>
    <row r="21" spans="2:6" s="446" customFormat="1" x14ac:dyDescent="0.3">
      <c r="B21" s="71" t="s">
        <v>855</v>
      </c>
      <c r="C21" s="457">
        <f>+'TAB3'!B21</f>
        <v>0</v>
      </c>
      <c r="D21" s="449"/>
      <c r="E21" s="449"/>
      <c r="F21" s="449"/>
    </row>
    <row r="22" spans="2:6" s="446" customFormat="1" ht="27" x14ac:dyDescent="0.3">
      <c r="B22" s="526" t="s">
        <v>817</v>
      </c>
      <c r="C22" s="457">
        <f>-'TAB3'!E22</f>
        <v>0</v>
      </c>
      <c r="D22" s="449"/>
      <c r="E22" s="449"/>
      <c r="F22" s="449"/>
    </row>
    <row r="23" spans="2:6" s="446" customFormat="1" x14ac:dyDescent="0.3">
      <c r="B23" s="526" t="s">
        <v>818</v>
      </c>
      <c r="C23" s="457">
        <f>-'TAB3'!E23</f>
        <v>0</v>
      </c>
      <c r="D23" s="445"/>
      <c r="E23" s="445"/>
      <c r="F23" s="445"/>
    </row>
    <row r="24" spans="2:6" s="446" customFormat="1" x14ac:dyDescent="0.3">
      <c r="B24" s="527" t="s">
        <v>819</v>
      </c>
      <c r="C24" s="457">
        <f>-'TAB3'!E24</f>
        <v>0</v>
      </c>
      <c r="D24" s="454"/>
      <c r="E24" s="454"/>
      <c r="F24" s="454"/>
    </row>
    <row r="25" spans="2:6" s="446" customFormat="1" ht="40.5" x14ac:dyDescent="0.3">
      <c r="B25" s="526" t="s">
        <v>820</v>
      </c>
      <c r="C25" s="457">
        <f>-'TAB3'!E25</f>
        <v>0</v>
      </c>
      <c r="D25" s="454"/>
      <c r="E25" s="454"/>
      <c r="F25" s="454"/>
    </row>
    <row r="26" spans="2:6" s="446" customFormat="1" x14ac:dyDescent="0.3">
      <c r="B26" s="527" t="s">
        <v>821</v>
      </c>
      <c r="C26" s="457">
        <f>-'TAB3'!E26</f>
        <v>0</v>
      </c>
      <c r="D26" s="449"/>
      <c r="E26" s="449"/>
      <c r="F26" s="449"/>
    </row>
    <row r="27" spans="2:6" s="446" customFormat="1" ht="27" x14ac:dyDescent="0.3">
      <c r="B27" s="527" t="s">
        <v>822</v>
      </c>
      <c r="C27" s="457">
        <f>-'TAB3'!E27</f>
        <v>0</v>
      </c>
      <c r="D27" s="449"/>
      <c r="E27" s="449"/>
      <c r="F27" s="449"/>
    </row>
    <row r="28" spans="2:6" s="446" customFormat="1" x14ac:dyDescent="0.3">
      <c r="B28" s="71" t="s">
        <v>858</v>
      </c>
      <c r="C28" s="457">
        <f>+SUM(C21:C27)</f>
        <v>0</v>
      </c>
      <c r="D28" s="454"/>
      <c r="E28" s="454"/>
      <c r="F28" s="454"/>
    </row>
    <row r="29" spans="2:6" s="446" customFormat="1" x14ac:dyDescent="0.3">
      <c r="B29" s="490" t="s">
        <v>850</v>
      </c>
      <c r="C29" s="449">
        <f>+C28-'TAB3'!C21</f>
        <v>0</v>
      </c>
      <c r="D29" s="449"/>
      <c r="E29" s="449"/>
      <c r="F29" s="449"/>
    </row>
    <row r="30" spans="2:6" s="446" customFormat="1" x14ac:dyDescent="0.3">
      <c r="B30" s="471"/>
      <c r="C30" s="449"/>
      <c r="D30" s="449"/>
      <c r="E30" s="449"/>
      <c r="F30" s="449"/>
    </row>
    <row r="31" spans="2:6" s="446" customFormat="1" x14ac:dyDescent="0.3">
      <c r="B31" s="452"/>
      <c r="C31" s="449"/>
      <c r="D31" s="449"/>
      <c r="E31" s="449"/>
      <c r="F31" s="449"/>
    </row>
    <row r="32" spans="2:6" s="446" customFormat="1" x14ac:dyDescent="0.3">
      <c r="B32" s="452"/>
      <c r="C32" s="449"/>
      <c r="D32" s="449"/>
      <c r="E32" s="449"/>
      <c r="F32" s="449"/>
    </row>
    <row r="33" spans="2:10" s="446" customFormat="1" x14ac:dyDescent="0.3">
      <c r="B33" s="453"/>
      <c r="C33" s="454"/>
      <c r="D33" s="454"/>
      <c r="E33" s="454"/>
      <c r="F33" s="454"/>
    </row>
    <row r="34" spans="2:10" s="446" customFormat="1" x14ac:dyDescent="0.3">
      <c r="B34" s="453"/>
      <c r="C34" s="449"/>
      <c r="D34" s="449"/>
      <c r="E34" s="449"/>
      <c r="F34" s="449"/>
    </row>
    <row r="35" spans="2:10" s="446" customFormat="1" x14ac:dyDescent="0.3">
      <c r="B35" s="71" t="s">
        <v>854</v>
      </c>
      <c r="C35" s="449">
        <f>+'TAB3'!B28</f>
        <v>0</v>
      </c>
      <c r="D35" s="449"/>
      <c r="E35" s="449"/>
      <c r="F35" s="449"/>
    </row>
    <row r="36" spans="2:10" s="446" customFormat="1" x14ac:dyDescent="0.3">
      <c r="B36" s="530" t="s">
        <v>851</v>
      </c>
      <c r="C36" s="449">
        <f>-SUM('TAB3'!D29:D30)</f>
        <v>0</v>
      </c>
      <c r="D36" s="449"/>
      <c r="E36" s="449"/>
      <c r="F36" s="449"/>
    </row>
    <row r="37" spans="2:10" s="446" customFormat="1" x14ac:dyDescent="0.3">
      <c r="B37" s="71" t="s">
        <v>856</v>
      </c>
      <c r="C37" s="454">
        <f>+SUM(C35:C36)</f>
        <v>0</v>
      </c>
      <c r="D37" s="454"/>
      <c r="E37" s="454"/>
      <c r="F37" s="454"/>
    </row>
    <row r="38" spans="2:10" s="446" customFormat="1" x14ac:dyDescent="0.3">
      <c r="B38" s="490" t="s">
        <v>850</v>
      </c>
      <c r="C38" s="449">
        <f>+C37-'TAB3'!C28</f>
        <v>0</v>
      </c>
      <c r="D38" s="449"/>
      <c r="E38" s="449"/>
      <c r="F38" s="449"/>
    </row>
    <row r="39" spans="2:10" s="446" customFormat="1" x14ac:dyDescent="0.3">
      <c r="B39" s="453"/>
      <c r="C39" s="449"/>
      <c r="D39" s="449"/>
      <c r="E39" s="449"/>
      <c r="F39" s="449"/>
    </row>
    <row r="40" spans="2:10" s="446" customFormat="1" x14ac:dyDescent="0.3">
      <c r="B40" s="453"/>
      <c r="C40" s="453"/>
      <c r="D40" s="454"/>
      <c r="E40" s="454"/>
      <c r="F40" s="454"/>
      <c r="G40" s="454"/>
      <c r="H40" s="454"/>
      <c r="I40" s="454"/>
      <c r="J40" s="454"/>
    </row>
    <row r="41" spans="2:10" s="446" customFormat="1" x14ac:dyDescent="0.3">
      <c r="B41" s="447"/>
      <c r="C41" s="448"/>
      <c r="D41" s="447"/>
      <c r="E41" s="447"/>
      <c r="F41" s="447"/>
      <c r="G41" s="447"/>
    </row>
    <row r="42" spans="2:10" s="446" customFormat="1" x14ac:dyDescent="0.3">
      <c r="B42" s="447"/>
      <c r="C42" s="448"/>
      <c r="D42" s="447"/>
      <c r="E42" s="447"/>
      <c r="F42" s="447"/>
      <c r="G42" s="447"/>
    </row>
    <row r="43" spans="2:10" s="446" customFormat="1" x14ac:dyDescent="0.3">
      <c r="B43" s="447"/>
      <c r="C43" s="448"/>
      <c r="D43" s="447"/>
      <c r="E43" s="447"/>
      <c r="F43" s="447"/>
      <c r="G43" s="447"/>
    </row>
    <row r="44" spans="2:10" s="446" customFormat="1" x14ac:dyDescent="0.3">
      <c r="B44" s="447"/>
      <c r="C44" s="448"/>
      <c r="D44" s="447"/>
      <c r="E44" s="447"/>
      <c r="F44" s="447"/>
      <c r="G44" s="447"/>
    </row>
  </sheetData>
  <hyperlinks>
    <hyperlink ref="B1" location="TAB00!A1" display="Retour page de garde" xr:uid="{0A8ED3B0-5A6A-443C-984F-4A65878502D9}"/>
  </hyperlinks>
  <pageMargins left="0.7" right="0.7" top="0.75" bottom="0.75" header="0.3" footer="0.3"/>
  <pageSetup paperSize="9" scale="8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0745-F516-4D5F-BF47-5448C49345E5}">
  <sheetPr published="0">
    <pageSetUpPr fitToPage="1"/>
  </sheetPr>
  <dimension ref="A1:G26"/>
  <sheetViews>
    <sheetView showGridLines="0" workbookViewId="0">
      <selection activeCell="A3" sqref="A3"/>
    </sheetView>
  </sheetViews>
  <sheetFormatPr baseColWidth="10" defaultRowHeight="13.5" x14ac:dyDescent="0.3"/>
  <cols>
    <col min="1" max="1" width="58" customWidth="1"/>
    <col min="2" max="4" width="15.83203125" customWidth="1"/>
  </cols>
  <sheetData>
    <row r="1" spans="1:7" s="140" customFormat="1" ht="15" x14ac:dyDescent="0.3">
      <c r="A1" s="149" t="s">
        <v>33</v>
      </c>
    </row>
    <row r="2" spans="1:7" s="140" customFormat="1" x14ac:dyDescent="0.3">
      <c r="A2" s="142"/>
      <c r="B2" s="141"/>
      <c r="C2" s="142"/>
      <c r="D2" s="142"/>
      <c r="E2" s="142"/>
      <c r="F2" s="142"/>
    </row>
    <row r="3" spans="1:7" s="140" customFormat="1" ht="21" x14ac:dyDescent="0.3">
      <c r="A3" s="308" t="str">
        <f>TAB00!B58&amp;" : "&amp;TAB00!C58</f>
        <v>TAB3.2 : Principales variations du chiffre d'affaires Budget N - Réel N</v>
      </c>
      <c r="B3" s="308"/>
      <c r="C3" s="308"/>
      <c r="D3" s="308"/>
      <c r="E3" s="308"/>
      <c r="F3" s="308"/>
      <c r="G3" s="308"/>
    </row>
    <row r="4" spans="1:7" s="444" customFormat="1" ht="21" x14ac:dyDescent="0.3">
      <c r="A4" s="450"/>
      <c r="B4" s="451"/>
      <c r="C4" s="451"/>
      <c r="D4" s="451"/>
      <c r="E4" s="451"/>
      <c r="F4" s="451"/>
    </row>
    <row r="5" spans="1:7" ht="27" x14ac:dyDescent="0.3">
      <c r="A5" s="71" t="s">
        <v>10</v>
      </c>
      <c r="B5" s="21" t="str">
        <f>"BUDGET "&amp;TAB00!E16</f>
        <v xml:space="preserve">BUDGET </v>
      </c>
      <c r="C5" s="21" t="str">
        <f>"REALITE "&amp;TAB00!E16</f>
        <v xml:space="preserve">REALITE </v>
      </c>
      <c r="D5" s="22" t="s">
        <v>8</v>
      </c>
    </row>
    <row r="6" spans="1:7" x14ac:dyDescent="0.3">
      <c r="A6" s="77" t="s">
        <v>433</v>
      </c>
      <c r="B6" s="78">
        <f>+'TAB9'!B36</f>
        <v>0</v>
      </c>
      <c r="C6" s="78">
        <f>+'TAB9'!C36</f>
        <v>0</v>
      </c>
      <c r="D6" s="78">
        <f>+'TAB9'!D36</f>
        <v>0</v>
      </c>
    </row>
    <row r="7" spans="1:7" x14ac:dyDescent="0.3">
      <c r="A7" s="77" t="s">
        <v>434</v>
      </c>
      <c r="B7" s="78">
        <f>+'TAB9'!B37</f>
        <v>0</v>
      </c>
      <c r="C7" s="78">
        <f>+'TAB9'!C37</f>
        <v>0</v>
      </c>
      <c r="D7" s="78">
        <f>+'TAB9'!D37</f>
        <v>0</v>
      </c>
    </row>
    <row r="8" spans="1:7" x14ac:dyDescent="0.3">
      <c r="A8" s="77" t="s">
        <v>445</v>
      </c>
      <c r="B8" s="78">
        <f>+'TAB9'!B38</f>
        <v>0</v>
      </c>
      <c r="C8" s="78">
        <f>+'TAB9'!C38</f>
        <v>0</v>
      </c>
      <c r="D8" s="78">
        <f>+'TAB9'!D38</f>
        <v>0</v>
      </c>
    </row>
    <row r="9" spans="1:7" x14ac:dyDescent="0.3">
      <c r="A9" s="77" t="s">
        <v>516</v>
      </c>
      <c r="B9" s="78">
        <f>+'TAB9'!B39</f>
        <v>0</v>
      </c>
      <c r="C9" s="78">
        <f>+'TAB9'!C39</f>
        <v>0</v>
      </c>
      <c r="D9" s="78">
        <f>+'TAB9'!D39</f>
        <v>0</v>
      </c>
    </row>
    <row r="10" spans="1:7" x14ac:dyDescent="0.3">
      <c r="A10" s="77" t="s">
        <v>446</v>
      </c>
      <c r="B10" s="78">
        <f>+'TAB9'!B40</f>
        <v>0</v>
      </c>
      <c r="C10" s="78">
        <f>+'TAB9'!C40</f>
        <v>0</v>
      </c>
      <c r="D10" s="78">
        <f>+'TAB9'!D40</f>
        <v>0</v>
      </c>
    </row>
    <row r="11" spans="1:7" x14ac:dyDescent="0.3">
      <c r="A11" s="77" t="s">
        <v>667</v>
      </c>
      <c r="B11" s="78">
        <f>+'TAB9'!B41</f>
        <v>0</v>
      </c>
      <c r="C11" s="78">
        <f>+'TAB9'!C41</f>
        <v>0</v>
      </c>
      <c r="D11" s="78">
        <f>+'TAB9'!D41</f>
        <v>0</v>
      </c>
    </row>
    <row r="12" spans="1:7" x14ac:dyDescent="0.3">
      <c r="A12" s="77" t="s">
        <v>447</v>
      </c>
      <c r="B12" s="78">
        <f>+'TAB9'!B42</f>
        <v>0</v>
      </c>
      <c r="C12" s="78">
        <f>+'TAB9'!C42</f>
        <v>0</v>
      </c>
      <c r="D12" s="78">
        <f>+'TAB9'!D42</f>
        <v>0</v>
      </c>
    </row>
    <row r="13" spans="1:7" x14ac:dyDescent="0.3">
      <c r="A13" s="77" t="s">
        <v>448</v>
      </c>
      <c r="B13" s="78">
        <f>+'TAB9'!B43</f>
        <v>0</v>
      </c>
      <c r="C13" s="78">
        <f>+'TAB9'!C43</f>
        <v>0</v>
      </c>
      <c r="D13" s="78">
        <f>+'TAB9'!D43</f>
        <v>0</v>
      </c>
    </row>
    <row r="14" spans="1:7" x14ac:dyDescent="0.3">
      <c r="A14" s="87" t="s">
        <v>14</v>
      </c>
      <c r="B14" s="88">
        <f>SUM(B6:B13)</f>
        <v>0</v>
      </c>
      <c r="C14" s="88">
        <f>SUM(C6:C13)</f>
        <v>0</v>
      </c>
      <c r="D14" s="88">
        <f>SUM(D6:D13)</f>
        <v>0</v>
      </c>
      <c r="E14" s="498"/>
    </row>
    <row r="15" spans="1:7" x14ac:dyDescent="0.3">
      <c r="C15" t="s">
        <v>850</v>
      </c>
      <c r="D15" s="498">
        <f>+D14-'TAB3'!E45</f>
        <v>0</v>
      </c>
    </row>
    <row r="16" spans="1:7" x14ac:dyDescent="0.3">
      <c r="A16" s="71" t="s">
        <v>10</v>
      </c>
      <c r="B16" s="497" t="s">
        <v>107</v>
      </c>
      <c r="C16" s="497" t="s">
        <v>100</v>
      </c>
      <c r="D16" s="497" t="s">
        <v>116</v>
      </c>
      <c r="E16" s="497" t="s">
        <v>49</v>
      </c>
      <c r="F16" s="497" t="s">
        <v>417</v>
      </c>
    </row>
    <row r="17" spans="1:6" x14ac:dyDescent="0.3">
      <c r="A17" s="499" t="s">
        <v>799</v>
      </c>
      <c r="B17" s="498">
        <f>+'TAB9'!H62</f>
        <v>0</v>
      </c>
      <c r="C17" s="498">
        <f>+'TAB9'!I62</f>
        <v>0</v>
      </c>
      <c r="D17" s="498">
        <f>+'TAB9'!J62</f>
        <v>0</v>
      </c>
      <c r="E17" s="498">
        <f>+'TAB9'!K62</f>
        <v>0</v>
      </c>
      <c r="F17" s="498">
        <f>+'TAB9'!L62</f>
        <v>0</v>
      </c>
    </row>
    <row r="18" spans="1:6" x14ac:dyDescent="0.3">
      <c r="A18" s="499" t="s">
        <v>800</v>
      </c>
      <c r="B18" s="498">
        <f>+'TAB9'!H63</f>
        <v>0</v>
      </c>
      <c r="C18" s="498">
        <f>+'TAB9'!I63</f>
        <v>0</v>
      </c>
      <c r="D18" s="498">
        <f>+'TAB9'!J63</f>
        <v>0</v>
      </c>
      <c r="E18" s="498">
        <f>+'TAB9'!K63</f>
        <v>0</v>
      </c>
      <c r="F18" s="498">
        <f>+'TAB9'!L63</f>
        <v>0</v>
      </c>
    </row>
    <row r="19" spans="1:6" x14ac:dyDescent="0.3">
      <c r="A19" s="499" t="s">
        <v>802</v>
      </c>
      <c r="B19" s="498">
        <f>+'TAB9'!H64</f>
        <v>0</v>
      </c>
      <c r="C19" s="498">
        <f>+'TAB9'!I64</f>
        <v>0</v>
      </c>
      <c r="D19" s="498">
        <f>+'TAB9'!J64</f>
        <v>0</v>
      </c>
      <c r="E19" s="498">
        <f>+'TAB9'!K64</f>
        <v>0</v>
      </c>
      <c r="F19" s="498">
        <f>+'TAB9'!L64</f>
        <v>0</v>
      </c>
    </row>
    <row r="20" spans="1:6" x14ac:dyDescent="0.3">
      <c r="A20" s="499" t="s">
        <v>801</v>
      </c>
      <c r="B20" s="498">
        <f>+'TAB9'!H65</f>
        <v>0</v>
      </c>
      <c r="C20" s="498">
        <f>+'TAB9'!I65</f>
        <v>0</v>
      </c>
      <c r="D20" s="498">
        <f>+'TAB9'!J65</f>
        <v>0</v>
      </c>
      <c r="E20" s="498">
        <f>+'TAB9'!K65</f>
        <v>0</v>
      </c>
      <c r="F20" s="498">
        <f>+'TAB9'!L65</f>
        <v>0</v>
      </c>
    </row>
    <row r="21" spans="1:6" x14ac:dyDescent="0.3">
      <c r="A21" s="499" t="s">
        <v>673</v>
      </c>
      <c r="B21" s="498">
        <f>+'TAB9'!H66</f>
        <v>0</v>
      </c>
      <c r="C21" s="498">
        <f>+'TAB9'!I66</f>
        <v>0</v>
      </c>
      <c r="D21" s="498">
        <f>+'TAB9'!J66</f>
        <v>0</v>
      </c>
      <c r="E21" s="498">
        <f>+'TAB9'!K66</f>
        <v>0</v>
      </c>
      <c r="F21" s="498">
        <f>+'TAB9'!L66</f>
        <v>0</v>
      </c>
    </row>
    <row r="22" spans="1:6" x14ac:dyDescent="0.3">
      <c r="A22" s="499" t="s">
        <v>522</v>
      </c>
      <c r="B22" s="498">
        <f>+'TAB9'!H67</f>
        <v>0</v>
      </c>
      <c r="C22" s="498">
        <f>+'TAB9'!I67</f>
        <v>0</v>
      </c>
      <c r="D22" s="498">
        <f>+'TAB9'!J67</f>
        <v>0</v>
      </c>
      <c r="E22" s="498">
        <f>+'TAB9'!K67</f>
        <v>0</v>
      </c>
      <c r="F22" s="498">
        <f>+'TAB9'!L67</f>
        <v>0</v>
      </c>
    </row>
    <row r="23" spans="1:6" x14ac:dyDescent="0.3">
      <c r="A23" s="500" t="s">
        <v>872</v>
      </c>
      <c r="B23" s="88">
        <f>+'TAB9'!H68</f>
        <v>0</v>
      </c>
      <c r="C23" s="88">
        <f>+'TAB9'!I68</f>
        <v>0</v>
      </c>
      <c r="D23" s="88">
        <f>+'TAB9'!J68</f>
        <v>0</v>
      </c>
      <c r="E23" s="88">
        <f>+'TAB9'!K68</f>
        <v>0</v>
      </c>
      <c r="F23" s="88">
        <f>+'TAB9'!L68</f>
        <v>0</v>
      </c>
    </row>
    <row r="24" spans="1:6" x14ac:dyDescent="0.3">
      <c r="A24" s="499" t="s">
        <v>803</v>
      </c>
      <c r="B24" s="498">
        <f>+'TAB9'!H69</f>
        <v>0</v>
      </c>
      <c r="C24" s="498">
        <f>+'TAB9'!I69</f>
        <v>0</v>
      </c>
      <c r="D24" s="498">
        <f>+'TAB9'!J69</f>
        <v>0</v>
      </c>
      <c r="E24" s="498">
        <f>+'TAB9'!K69</f>
        <v>0</v>
      </c>
      <c r="F24" s="498">
        <f>+'TAB9'!L69</f>
        <v>0</v>
      </c>
    </row>
    <row r="25" spans="1:6" x14ac:dyDescent="0.3">
      <c r="A25" s="500" t="s">
        <v>14</v>
      </c>
      <c r="B25" s="88">
        <f>+'TAB9'!H70</f>
        <v>0</v>
      </c>
      <c r="C25" s="88">
        <f>+'TAB9'!I70</f>
        <v>0</v>
      </c>
      <c r="D25" s="88">
        <f>+'TAB9'!J70</f>
        <v>0</v>
      </c>
      <c r="E25" s="88">
        <f>+'TAB9'!K70</f>
        <v>0</v>
      </c>
      <c r="F25" s="88">
        <f>+'TAB9'!L70</f>
        <v>0</v>
      </c>
    </row>
    <row r="26" spans="1:6" x14ac:dyDescent="0.3">
      <c r="E26" t="s">
        <v>850</v>
      </c>
      <c r="F26" s="498">
        <f>+F25-D14</f>
        <v>0</v>
      </c>
    </row>
  </sheetData>
  <hyperlinks>
    <hyperlink ref="A1" location="TAB00!A1" display="Retour page de garde" xr:uid="{64B0FCFA-2A98-46E4-B561-C9B25E766E49}"/>
  </hyperlinks>
  <pageMargins left="0.7" right="0.7" top="0.75" bottom="0.75" header="0.3" footer="0.3"/>
  <pageSetup paperSize="9" scale="67"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39</vt:i4>
      </vt:variant>
    </vt:vector>
  </HeadingPairs>
  <TitlesOfParts>
    <vt:vector size="88" baseType="lpstr">
      <vt:lpstr>TAB00</vt:lpstr>
      <vt:lpstr>TAB A</vt:lpstr>
      <vt:lpstr>TAB B</vt:lpstr>
      <vt:lpstr>TAB1</vt:lpstr>
      <vt:lpstr>TAB1.1</vt:lpstr>
      <vt:lpstr>TAB2</vt:lpstr>
      <vt:lpstr>TAB3</vt:lpstr>
      <vt:lpstr>TAB3.1</vt:lpstr>
      <vt:lpstr>TAB3.2</vt:lpstr>
      <vt:lpstr>TAB3.3</vt:lpstr>
      <vt:lpstr>TAB3.3.1</vt:lpstr>
      <vt:lpstr>TAB4</vt:lpstr>
      <vt:lpstr>TAB4.1</vt:lpstr>
      <vt:lpstr>TAB4.1.1</vt:lpstr>
      <vt:lpstr>TAB4.1.1.1</vt:lpstr>
      <vt:lpstr>TAB4.1.1.2</vt:lpstr>
      <vt:lpstr>TAB4.1.1.3</vt:lpstr>
      <vt:lpstr>TAB4.1.1.4</vt:lpstr>
      <vt:lpstr>TAB4.1.1.5</vt:lpstr>
      <vt:lpstr>TAB4.1.1.6</vt:lpstr>
      <vt:lpstr>TAB4.1.1.7</vt:lpstr>
      <vt:lpstr>TAB4.2</vt:lpstr>
      <vt:lpstr>TAB4.3</vt:lpstr>
      <vt:lpstr>TAB5</vt:lpstr>
      <vt:lpstr>TAB5.1</vt:lpstr>
      <vt:lpstr>TAB5.2</vt:lpstr>
      <vt:lpstr>TAB5.3</vt:lpstr>
      <vt:lpstr>TAB5.4</vt:lpstr>
      <vt:lpstr>TAB5.5</vt:lpstr>
      <vt:lpstr>TAB5.6</vt:lpstr>
      <vt:lpstr>TAB5.7</vt:lpstr>
      <vt:lpstr>TAB5.8</vt:lpstr>
      <vt:lpstr>TAB6</vt:lpstr>
      <vt:lpstr>TAB6.1</vt:lpstr>
      <vt:lpstr>TAB6.2</vt:lpstr>
      <vt:lpstr>TAB6.3</vt:lpstr>
      <vt:lpstr>TAB6.4</vt:lpstr>
      <vt:lpstr>TAB6.5</vt:lpstr>
      <vt:lpstr>TAB7</vt:lpstr>
      <vt:lpstr>TAB7.1</vt:lpstr>
      <vt:lpstr>TAB7.1.1</vt:lpstr>
      <vt:lpstr>TAB8</vt:lpstr>
      <vt:lpstr>TAB9</vt:lpstr>
      <vt:lpstr>TAB9.1</vt:lpstr>
      <vt:lpstr>TAB10</vt:lpstr>
      <vt:lpstr>TAB10.1</vt:lpstr>
      <vt:lpstr>TAB10.2</vt:lpstr>
      <vt:lpstr>TAB10.3</vt:lpstr>
      <vt:lpstr>TAB10.4</vt:lpstr>
      <vt:lpstr>'TAB A'!Zone_d_impression</vt:lpstr>
      <vt:lpstr>'TAB B'!Zone_d_impression</vt:lpstr>
      <vt:lpstr>TAB00!Zone_d_impression</vt:lpstr>
      <vt:lpstr>'TAB1'!Zone_d_impression</vt:lpstr>
      <vt:lpstr>TAB1.1!Zone_d_impression</vt:lpstr>
      <vt:lpstr>'TAB10'!Zone_d_impression</vt:lpstr>
      <vt:lpstr>TAB10.1!Zone_d_impression</vt:lpstr>
      <vt:lpstr>TAB10.2!Zone_d_impression</vt:lpstr>
      <vt:lpstr>TAB10.3!Zone_d_impression</vt:lpstr>
      <vt:lpstr>TAB10.4!Zone_d_impression</vt:lpstr>
      <vt:lpstr>'TAB2'!Zone_d_impression</vt:lpstr>
      <vt:lpstr>'TAB3'!Zone_d_impression</vt:lpstr>
      <vt:lpstr>TAB3.3!Zone_d_impression</vt:lpstr>
      <vt:lpstr>TAB3.3.1!Zone_d_impression</vt:lpstr>
      <vt:lpstr>'TAB4'!Zone_d_impression</vt:lpstr>
      <vt:lpstr>TAB4.1.1!Zone_d_impression</vt:lpstr>
      <vt:lpstr>TAB4.1.1.4!Zone_d_impression</vt:lpstr>
      <vt:lpstr>TAB4.2!Zone_d_impression</vt:lpstr>
      <vt:lpstr>TAB4.3!Zone_d_impression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TAB5.7!Zone_d_impression</vt:lpstr>
      <vt:lpstr>TAB5.8!Zone_d_impression</vt:lpstr>
      <vt:lpstr>'TAB6'!Zone_d_impression</vt:lpstr>
      <vt:lpstr>TAB6.1!Zone_d_impression</vt:lpstr>
      <vt:lpstr>TAB6.2!Zone_d_impression</vt:lpstr>
      <vt:lpstr>TAB6.3!Zone_d_impression</vt:lpstr>
      <vt:lpstr>TAB6.4!Zone_d_impression</vt:lpstr>
      <vt:lpstr>TAB6.5!Zone_d_impression</vt:lpstr>
      <vt:lpstr>'TAB7'!Zone_d_impression</vt:lpstr>
      <vt:lpstr>TAB7.1!Zone_d_impression</vt:lpstr>
      <vt:lpstr>TAB7.1.1!Zone_d_impression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Anne-Cécile SOHY</cp:lastModifiedBy>
  <cp:lastPrinted>2022-05-19T14:59:22Z</cp:lastPrinted>
  <dcterms:created xsi:type="dcterms:W3CDTF">2017-03-01T08:55:56Z</dcterms:created>
  <dcterms:modified xsi:type="dcterms:W3CDTF">2022-05-29T16:31:35Z</dcterms:modified>
</cp:coreProperties>
</file>